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workbook.xml" ContentType="application/vnd.openxmlformats-officedocument.spreadsheetml.sheet.main+xml"/>
  <Override PartName="/xl/theme/theme1.xml" ContentType="application/vnd.openxmlformats-officedocument.theme+xml"/>
  <Override PartName="/xl/comments3.xml" ContentType="application/vnd.openxmlformats-officedocument.spreadsheetml.comments+xml"/>
  <Override PartName="/xl/styles.xml" ContentType="application/vnd.openxmlformats-officedocument.spreadsheetml.styles+xml"/>
  <Override PartName="/xl/worksheets/_rels/sheet6.xml.rels" ContentType="application/vnd.openxmlformats-package.relationships+xml"/>
  <Override PartName="/xl/worksheets/_rels/sheet5.xml.rels" ContentType="application/vnd.openxmlformats-package.relationships+xml"/>
  <Override PartName="/xl/worksheets/_rels/sheet4.xml.rels" ContentType="application/vnd.openxmlformats-package.relationships+xml"/>
  <Override PartName="/xl/worksheets/_rels/sheet3.xml.rels" ContentType="application/vnd.openxmlformats-package.relationships+xml"/>
  <Override PartName="/xl/worksheets/_rels/sheet1.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sharedStrings.xml" ContentType="application/vnd.openxmlformats-officedocument.spreadsheetml.sharedStrings+xml"/>
  <Override PartName="/xl/drawings/_rels/drawing2.xml.rels" ContentType="application/vnd.openxmlformats-package.relationships+xml"/>
  <Override PartName="/xl/drawings/vmlDrawing1.vml" ContentType="application/vnd.openxmlformats-officedocument.vmlDrawing"/>
  <Override PartName="/xl/drawings/drawing1.xml" ContentType="application/vnd.openxmlformats-officedocument.drawing+xml"/>
  <Override PartName="/xl/drawings/vmlDrawing3.vml" ContentType="application/vnd.openxmlformats-officedocument.vmlDrawing"/>
  <Override PartName="/xl/drawings/vmlDrawing2.vml" ContentType="application/vnd.openxmlformats-officedocument.vmlDrawing"/>
  <Override PartName="/xl/drawings/drawing2.xml" ContentType="application/vnd.openxmlformats-officedocument.drawing+xml"/>
  <Override PartName="/xl/_rels/workbook.xml.rels" ContentType="application/vnd.openxmlformats-package.relationships+xml"/>
  <Override PartName="/xl/comments4.xml" ContentType="application/vnd.openxmlformats-officedocument.spreadsheetml.comments+xml"/>
  <Override PartName="/xl/charts/chart1.xml" ContentType="application/vnd.openxmlformats-officedocument.drawingml.chart+xml"/>
  <Override PartName="/xl/comments6.xml" ContentType="application/vnd.openxmlformats-officedocument.spreadsheetml.comment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Start Here" sheetId="1" state="visible" r:id="rId3"/>
    <sheet name="Site &amp; Utility" sheetId="2" state="visible" r:id="rId4"/>
    <sheet name="Spaces" sheetId="3" state="visible" r:id="rId5"/>
    <sheet name="Fixture Inventory" sheetId="4" state="visible" r:id="rId6"/>
    <sheet name="Summary" sheetId="5" state="visible" r:id="rId7"/>
    <sheet name="Lists" sheetId="6" state="visible" r:id="rId8"/>
  </sheets>
  <definedNames>
    <definedName function="false" hidden="false" localSheetId="3" name="_xlnm.Print_Titles" vbProcedure="false">'Fixture Inventory'!$3:$4</definedName>
    <definedName function="false" hidden="true" localSheetId="3" name="_xlnm._FilterDatabase" vbProcedure="false">'Fixture Inventory'!$A$4:$AL$405</definedName>
    <definedName function="false" hidden="false" localSheetId="2" name="_xlnm.Print_Titles" vbProcedure="false">Spaces!$3:$4</definedName>
    <definedName function="false" hidden="false" name="CO2F" vbProcedure="false">'Site &amp; Utility'!$C$21</definedName>
    <definedName function="false" hidden="false" name="DEMAND" vbProcedure="false">'Site &amp; Utility'!$C$18</definedName>
    <definedName function="false" hidden="false" name="FX_NAMES" vbProcedure="false">Lists!$A$5:$A$79</definedName>
    <definedName function="false" hidden="false" name="FX_WATTS" vbProcedure="false">Lists!$C$5:$C$79</definedName>
    <definedName function="false" hidden="false" name="L_BALLAST" vbProcedure="false">Lists!$F$5:$F$9</definedName>
    <definedName function="false" hidden="false" name="L_BUILDING" vbProcedure="false">Lists!$N$5:$N$15</definedName>
    <definedName function="false" hidden="false" name="L_COLOR" vbProcedure="false">Lists!$I$5:$I$12</definedName>
    <definedName function="false" hidden="false" name="L_CONDITION" vbProcedure="false">Lists!$G$5:$G$7</definedName>
    <definedName function="false" hidden="false" name="L_DAYLIGHT" vbProcedure="false">Lists!$K$5:$K$7</definedName>
    <definedName function="false" hidden="false" name="L_EXISTING" vbProcedure="false">Lists!$L$5:$L$15</definedName>
    <definedName function="false" hidden="false" name="L_OCCUPANCY" vbProcedure="false">Lists!$J$5:$J$7</definedName>
    <definedName function="false" hidden="false" name="L_SCOPE" vbProcedure="false">Lists!$H$5:$H$10</definedName>
    <definedName function="false" hidden="false" name="L_SPACE" vbProcedure="false">Lists!$E$5:$E$22</definedName>
    <definedName function="false" hidden="false" name="L_YES" vbProcedure="false">Lists!$M$5:$M$7</definedName>
    <definedName function="false" hidden="false" name="RATE" vbProcedure="false">'Site &amp; Utility'!$C$17</definedName>
    <definedName function="false" hidden="false" name="SPACE_NAMES" vbProcedure="false">Spaces!$B$6:$B$105</definedName>
  </definedNames>
  <calcPr iterateCount="100" refMode="A1" iterate="false" iterateDelta="0.0001"/>
  <extLst>
    <ext xmlns:loext="http://schemas.libreoffice.org/" uri="{7626C862-2A13-11E5-B345-FEFF819CDC9F}">
      <loext:extCalcPr stringRefSyntax="ExcelA1"/>
    </ext>
  </extLst>
</workbook>
</file>

<file path=xl/comments3.xml><?xml version="1.0" encoding="utf-8"?>
<comments xmlns="http://schemas.openxmlformats.org/spreadsheetml/2006/main" xmlns:xdr="http://schemas.openxmlformats.org/drawingml/2006/spreadsheetDrawing">
  <authors>
    <author>Unknown Author</author>
  </authors>
  <commentList>
    <comment ref="A5" authorId="0">
      <text>
        <r>
          <rPr>
            <sz val="10"/>
            <rFont val="Arial"/>
            <family val="2"/>
          </rPr>
          <t xml:space="preserve">Example row, for format only. It is not counted in the totals. Type your spaces from row 6 down.</t>
        </r>
      </text>
    </comment>
  </commentList>
</comments>
</file>

<file path=xl/comments4.xml><?xml version="1.0" encoding="utf-8"?>
<comments xmlns="http://schemas.openxmlformats.org/spreadsheetml/2006/main" xmlns:xdr="http://schemas.openxmlformats.org/drawingml/2006/spreadsheetDrawing">
  <authors>
    <author>Unknown Author</author>
  </authors>
  <commentList>
    <comment ref="A5" authorId="0">
      <text>
        <r>
          <rPr>
            <sz val="10"/>
            <rFont val="Arial"/>
            <family val="2"/>
          </rPr>
          <t xml:space="preserve">Example line, for format only. It is not counted in any total. Start your audit on line 1 below.</t>
        </r>
      </text>
    </comment>
  </commentList>
</comments>
</file>

<file path=xl/comments6.xml><?xml version="1.0" encoding="utf-8"?>
<comments xmlns="http://schemas.openxmlformats.org/spreadsheetml/2006/main" xmlns:xdr="http://schemas.openxmlformats.org/drawingml/2006/spreadsheetDrawing">
  <authors>
    <author>Unknown Author</author>
  </authors>
  <commentList>
    <comment ref="A50" authorId="0">
      <text>
        <r>
          <rPr>
            <sz val="10"/>
            <rFont val="Arial"/>
            <family val="2"/>
          </rPr>
          <t xml:space="preserve">Your own fixture types go here: name, group and typical system watts (lamp plus ballast).</t>
        </r>
      </text>
    </comment>
  </commentList>
</comments>
</file>

<file path=xl/sharedStrings.xml><?xml version="1.0" encoding="utf-8"?>
<sst xmlns="http://schemas.openxmlformats.org/spreadsheetml/2006/main" count="427" uniqueCount="350">
  <si>
    <t xml:space="preserve">Commercial Lighting Audit Template</t>
  </si>
  <si>
    <t xml:space="preserve">Free from LumaQuote · Version October 2026 · Excel and Google Sheets</t>
  </si>
  <si>
    <t xml:space="preserve">Record every space and fixture line on site, see energy use and cost as you go, and estimate LED savings, rebates and payback.</t>
  </si>
  <si>
    <t xml:space="preserve">HOW TO USE IT</t>
  </si>
  <si>
    <t xml:space="preserve">1. Site &amp; Utility</t>
  </si>
  <si>
    <t xml:space="preserve">Enter the client, the site and the energy rate from the bill. The rate drives every dollar figure.</t>
  </si>
  <si>
    <t xml:space="preserve">2. Spaces</t>
  </si>
  <si>
    <t xml:space="preserve">List every room or space before the walk, with a unique name (for example "2F Restroom"), its floor area, ceiling height and schedule. Note existing controls and the controls to add.</t>
  </si>
  <si>
    <t xml:space="preserve">3. Fixture Inventory</t>
  </si>
  <si>
    <t xml:space="preserve">One line per fixture type per space. Pick the space and the fixture type from the dropdowns, check the wattage on the nameplate, enter the quantity. Hours left blank use the space schedule.</t>
  </si>
  <si>
    <t xml:space="preserve">4. Retrofit (optional)</t>
  </si>
  <si>
    <t xml:space="preserve">For in-scope lines, enter the LED watts, unit costs and rebate per unit. Savings, cost, net cost and payback calculate on the line.</t>
  </si>
  <si>
    <t xml:space="preserve">5. Summary</t>
  </si>
  <si>
    <t xml:space="preserve">Totals for the building, by scope and by space, plus the sensors to add. Nothing to type there.</t>
  </si>
  <si>
    <t xml:space="preserve">LEGEND</t>
  </si>
  <si>
    <t xml:space="preserve">Yellow cells: you type here. Many have a dropdown.</t>
  </si>
  <si>
    <t xml:space="preserve">Grey-green cells: calculated. Do not type over them.</t>
  </si>
  <si>
    <t xml:space="preserve">Grey italic row: an example of the format. It is never counted in totals.</t>
  </si>
  <si>
    <t xml:space="preserve">Pink cell: check it. A measured wattage more than 30% away from the typical value, or a space name not on the Spaces tab.</t>
  </si>
  <si>
    <t xml:space="preserve">THE MATH</t>
  </si>
  <si>
    <t xml:space="preserve">Existing kWh/yr</t>
  </si>
  <si>
    <t xml:space="preserve">Watts used × quantity × hours per day × days per year ÷ 1,000. Watts used is your measured or nameplate value, or the typical system wattage when you leave it blank.</t>
  </si>
  <si>
    <t xml:space="preserve">Energy saved</t>
  </si>
  <si>
    <t xml:space="preserve">Existing kWh/yr − (LED watts × LED quantity × the same hours ÷ 1,000). Times the energy rate for dollars. Only lines marked "In scope" with LED watts entered.</t>
  </si>
  <si>
    <t xml:space="preserve">Simple payback</t>
  </si>
  <si>
    <t xml:space="preserve">(Material + labour − rebate) ÷ energy cost saved per year. Demand savings are shown separately and left out of payback, to stay conservative.</t>
  </si>
  <si>
    <t xml:space="preserve">Lighting power</t>
  </si>
  <si>
    <t xml:space="preserve">Connected watts in the space ÷ floor area (W/sq ft). Handy for code and incentive paperwork.</t>
  </si>
  <si>
    <t xml:space="preserve">FIELD TIPS</t>
  </si>
  <si>
    <t xml:space="preserve">Hours matter most</t>
  </si>
  <si>
    <t xml:space="preserve">Confirm the schedule with the facility manager. One hour a day on a 10-hour schedule is 10% of the energy and of the savings.</t>
  </si>
  <si>
    <t xml:space="preserve">System watts, not lamp watts</t>
  </si>
  <si>
    <t xml:space="preserve">A 400W metal halide fixture draws about 458W with its ballast. The typical values in this template include the ballast; the nameplate is better.</t>
  </si>
  <si>
    <t xml:space="preserve">Count everything</t>
  </si>
  <si>
    <t xml:space="preserve">Exit signs, stairwells, mechanical rooms and emergency units go on the inventory too, with a scope status. Out of scope is not the same as not there.</t>
  </si>
  <si>
    <t xml:space="preserve">Controls, room by room</t>
  </si>
  <si>
    <t xml:space="preserve">Record what controls each space today before suggesting what to add. Where the code asks for it (New York, for example), list the sensors to add with quantities.</t>
  </si>
  <si>
    <t xml:space="preserve">Photos</t>
  </si>
  <si>
    <t xml:space="preserve">Note photo file names in "Photo refs" so anyone can match a picture to its line later.</t>
  </si>
  <si>
    <t xml:space="preserve">WHEN THE SPREADSHEET GETS HEAVY</t>
  </si>
  <si>
    <t xml:space="preserve">LumaQuote</t>
  </si>
  <si>
    <t xml:space="preserve">The same audit on an iPad, even with no signal, with photos on every line. Back at the desk it becomes a branded PDF or Word proposal with savings, rebates, controls and a 10-year cash flow. Free plan: 3 complete proposals, no credit card.</t>
  </si>
  <si>
    <t xml:space="preserve">lumaquote.com/lighting-audit-software</t>
  </si>
  <si>
    <t xml:space="preserve">Free to use and share. Typical wattages are starting points; always confirm on site. Savings are estimates, not guarantees.</t>
  </si>
  <si>
    <t xml:space="preserve">Site &amp; Utility</t>
  </si>
  <si>
    <t xml:space="preserve">Fill in before or on arrival. Yellow cells are yours. The energy rate drives every $ figure in the workbook.</t>
  </si>
  <si>
    <t xml:space="preserve">Field</t>
  </si>
  <si>
    <t xml:space="preserve">Your audit</t>
  </si>
  <si>
    <t xml:space="preserve">Example (format only)</t>
  </si>
  <si>
    <t xml:space="preserve">Why it matters</t>
  </si>
  <si>
    <t xml:space="preserve">PROJECT</t>
  </si>
  <si>
    <t xml:space="preserve">Client company</t>
  </si>
  <si>
    <t xml:space="preserve">Lakewood Industrial Supply</t>
  </si>
  <si>
    <t xml:space="preserve">Proposal cover and file names.</t>
  </si>
  <si>
    <t xml:space="preserve">Facility name</t>
  </si>
  <si>
    <t xml:space="preserve">Main distribution center</t>
  </si>
  <si>
    <t xml:space="preserve">Site address</t>
  </si>
  <si>
    <t xml:space="preserve">12 Dock Road, Buffalo, NY</t>
  </si>
  <si>
    <t xml:space="preserve">Decides the utility and the rebate program.</t>
  </si>
  <si>
    <t xml:space="preserve">Site contact (name, phone, email)</t>
  </si>
  <si>
    <t xml:space="preserve">Dana Reyes, 555-0142</t>
  </si>
  <si>
    <t xml:space="preserve">Who confirms hours and access.</t>
  </si>
  <si>
    <t xml:space="preserve">Audit date</t>
  </si>
  <si>
    <t xml:space="preserve">2026-10-08</t>
  </si>
  <si>
    <t xml:space="preserve">Auditor</t>
  </si>
  <si>
    <t xml:space="preserve">Sam Patel</t>
  </si>
  <si>
    <t xml:space="preserve">Building type</t>
  </si>
  <si>
    <t xml:space="preserve">Warehouse / distribution</t>
  </si>
  <si>
    <t xml:space="preserve">Context for hours and controls.</t>
  </si>
  <si>
    <t xml:space="preserve">Gross floor area (sq ft)</t>
  </si>
  <si>
    <t xml:space="preserve">Whole building. Space areas go on the Spaces tab.</t>
  </si>
  <si>
    <t xml:space="preserve">Floors / buildings</t>
  </si>
  <si>
    <t xml:space="preserve">1 building, 2 floors</t>
  </si>
  <si>
    <t xml:space="preserve">UTILITY</t>
  </si>
  <si>
    <t xml:space="preserve">Utility provider</t>
  </si>
  <si>
    <t xml:space="preserve">National Grid</t>
  </si>
  <si>
    <t xml:space="preserve">Energy rate ($/kWh)</t>
  </si>
  <si>
    <t xml:space="preserve">From the bill, not an average. All-in rate per kWh.</t>
  </si>
  <si>
    <t xml:space="preserve">Demand rate ($/kW per month)</t>
  </si>
  <si>
    <t xml:space="preserve">Leave blank if the bill has no demand charge.</t>
  </si>
  <si>
    <t xml:space="preserve">Rebate program</t>
  </si>
  <si>
    <t xml:space="preserve">Utility lighting incentive</t>
  </si>
  <si>
    <t xml:space="preserve">Name and per-fixture amounts go on each line.</t>
  </si>
  <si>
    <t xml:space="preserve">Rebate deadline</t>
  </si>
  <si>
    <t xml:space="preserve">2026-12-15</t>
  </si>
  <si>
    <t xml:space="preserve">CO2 factor (kg per kWh)</t>
  </si>
  <si>
    <t xml:space="preserve">Your grid factor. Used for tonnes of CO2 avoided.</t>
  </si>
  <si>
    <t xml:space="preserve">SCOPE</t>
  </si>
  <si>
    <t xml:space="preserve">Controls in scope?</t>
  </si>
  <si>
    <t xml:space="preserve">Not decided</t>
  </si>
  <si>
    <t xml:space="preserve">Ask the client directly. It changes the proposal.</t>
  </si>
  <si>
    <t xml:space="preserve">Budget or payback target</t>
  </si>
  <si>
    <t xml:space="preserve">Under 4 years</t>
  </si>
  <si>
    <t xml:space="preserve">Proposal due</t>
  </si>
  <si>
    <t xml:space="preserve">2026-10-20</t>
  </si>
  <si>
    <t xml:space="preserve">Work back from this date.</t>
  </si>
  <si>
    <t xml:space="preserve">Notes</t>
  </si>
  <si>
    <t xml:space="preserve">Lift on site. Night shift Mon to Thu.</t>
  </si>
  <si>
    <t xml:space="preserve">Spaces</t>
  </si>
  <si>
    <t xml:space="preserve">One row per room or space. Give each space a unique name (for example "2F Restroom"): the Fixture Inventory picks it from a dropdown.</t>
  </si>
  <si>
    <t xml:space="preserve">SPACE</t>
  </si>
  <si>
    <t xml:space="preserve">SCHEDULE</t>
  </si>
  <si>
    <t xml:space="preserve">CONDITIONS &amp; EXISTING CONTROLS</t>
  </si>
  <si>
    <t xml:space="preserve">CONTROLS TO ADD</t>
  </si>
  <si>
    <t xml:space="preserve">TOTALS FROM THE INVENTORY</t>
  </si>
  <si>
    <t xml:space="preserve">Area
(floor, wing, building)</t>
  </si>
  <si>
    <t xml:space="preserve">Space name
(unique)</t>
  </si>
  <si>
    <t xml:space="preserve">Space type</t>
  </si>
  <si>
    <t xml:space="preserve">Floor area
(sq ft)</t>
  </si>
  <si>
    <t xml:space="preserve">Ceiling height
(ft)</t>
  </si>
  <si>
    <t xml:space="preserve">Hours
per day</t>
  </si>
  <si>
    <t xml:space="preserve">Days
per year</t>
  </si>
  <si>
    <t xml:space="preserve">Hours
per year</t>
  </si>
  <si>
    <t xml:space="preserve">Occupancy
pattern</t>
  </si>
  <si>
    <t xml:space="preserve">Daylight</t>
  </si>
  <si>
    <t xml:space="preserve">Existing controls
(what is there today)</t>
  </si>
  <si>
    <t xml:space="preserve">Add: occupancy
sensors (qty)</t>
  </si>
  <si>
    <t xml:space="preserve">Add: vacancy
sensors (qty)</t>
  </si>
  <si>
    <t xml:space="preserve">Add: daylight
sensors (qty)</t>
  </si>
  <si>
    <t xml:space="preserve">Other controls to add
(or "None needed")</t>
  </si>
  <si>
    <t xml:space="preserve">Fixture
lines</t>
  </si>
  <si>
    <t xml:space="preserve">Fixtures
(qty)</t>
  </si>
  <si>
    <t xml:space="preserve">Connected
kW</t>
  </si>
  <si>
    <t xml:space="preserve">Existing
kWh/yr</t>
  </si>
  <si>
    <t xml:space="preserve">Lighting power
(W/sq ft)</t>
  </si>
  <si>
    <t xml:space="preserve">Notes
(access, hazards, lift)</t>
  </si>
  <si>
    <t xml:space="preserve">Floor 1</t>
  </si>
  <si>
    <t xml:space="preserve">Example: Warehouse Floor</t>
  </si>
  <si>
    <t xml:space="preserve">Warehouse / Distribution</t>
  </si>
  <si>
    <t xml:space="preserve">Intermittent</t>
  </si>
  <si>
    <t xml:space="preserve">None</t>
  </si>
  <si>
    <t xml:space="preserve">Breaker panel</t>
  </si>
  <si>
    <t xml:space="preserve">Scissor lift on site. Aisles 9 to 12 run 24/7 in peak season.</t>
  </si>
  <si>
    <t xml:space="preserve">Fixture Inventory</t>
  </si>
  <si>
    <t xml:space="preserve">One line per fixture type per space, not per fixture. Hours left blank use the space schedule. The retrofit columns on the right are optional.</t>
  </si>
  <si>
    <t xml:space="preserve">IDENTIFY</t>
  </si>
  <si>
    <t xml:space="preserve">EXISTING LOAD</t>
  </si>
  <si>
    <t xml:space="preserve">SITE DETAILS</t>
  </si>
  <si>
    <t xml:space="preserve">RETROFIT AND SAVINGS (OPTIONAL, IN-SCOPE LINES ONLY)</t>
  </si>
  <si>
    <t xml:space="preserve">Line
#</t>
  </si>
  <si>
    <t xml:space="preserve">Space
(pick from Spaces)</t>
  </si>
  <si>
    <t xml:space="preserve">Area</t>
  </si>
  <si>
    <t xml:space="preserve">Fixture type</t>
  </si>
  <si>
    <t xml:space="preserve">Lamp designation
(F32T8, MH400/U)</t>
  </si>
  <si>
    <t xml:space="preserve">Ballast</t>
  </si>
  <si>
    <t xml:space="preserve">Typical
system W</t>
  </si>
  <si>
    <t xml:space="preserve">Measured or
nameplate W</t>
  </si>
  <si>
    <t xml:space="preserve">Watts
used</t>
  </si>
  <si>
    <t xml:space="preserve">Qty</t>
  </si>
  <si>
    <t xml:space="preserve">Hours/day
(blank = space)</t>
  </si>
  <si>
    <t xml:space="preserve">Days/yr
(blank = space)</t>
  </si>
  <si>
    <t xml:space="preserve">Existing
$/yr</t>
  </si>
  <si>
    <t xml:space="preserve">Mount
height (ft)</t>
  </si>
  <si>
    <t xml:space="preserve">Color
temp</t>
  </si>
  <si>
    <t xml:space="preserve">Control on this line
(blank = same as space)</t>
  </si>
  <si>
    <t xml:space="preserve">Condition</t>
  </si>
  <si>
    <t xml:space="preserve">Scope</t>
  </si>
  <si>
    <t xml:space="preserve">Location note
(Bay 3, west wall)</t>
  </si>
  <si>
    <t xml:space="preserve">Photo refs</t>
  </si>
  <si>
    <t xml:space="preserve">Proposed LED
(product or SKU)</t>
  </si>
  <si>
    <t xml:space="preserve">LED
watts</t>
  </si>
  <si>
    <t xml:space="preserve">LED qty
(blank = Qty)</t>
  </si>
  <si>
    <t xml:space="preserve">Material
$ per unit</t>
  </si>
  <si>
    <t xml:space="preserve">Labour
$ per unit</t>
  </si>
  <si>
    <t xml:space="preserve">Rebate
$ per unit</t>
  </si>
  <si>
    <t xml:space="preserve">Proposed
kWh/yr</t>
  </si>
  <si>
    <t xml:space="preserve">kWh saved
per year</t>
  </si>
  <si>
    <t xml:space="preserve">kW
reduced</t>
  </si>
  <si>
    <t xml:space="preserve">Energy
saved $/yr</t>
  </si>
  <si>
    <t xml:space="preserve">Project
cost $</t>
  </si>
  <si>
    <t xml:space="preserve">Rebate
total $</t>
  </si>
  <si>
    <t xml:space="preserve">Net
cost $</t>
  </si>
  <si>
    <t xml:space="preserve">Simple
payback (yrs)</t>
  </si>
  <si>
    <t xml:space="preserve">e.g.</t>
  </si>
  <si>
    <t xml:space="preserve">Metal Halide 400W</t>
  </si>
  <si>
    <t xml:space="preserve">MH400/U</t>
  </si>
  <si>
    <t xml:space="preserve">Magnetic</t>
  </si>
  <si>
    <t xml:space="preserve">4000K</t>
  </si>
  <si>
    <t xml:space="preserve">Fair</t>
  </si>
  <si>
    <t xml:space="preserve">In scope</t>
  </si>
  <si>
    <t xml:space="preserve">Aisles 1 to 12</t>
  </si>
  <si>
    <t xml:space="preserve">IMG_0412, IMG_0413</t>
  </si>
  <si>
    <t xml:space="preserve">Lens yellowed on row 3</t>
  </si>
  <si>
    <t xml:space="preserve">UFO high bay 150W, 4000K</t>
  </si>
  <si>
    <t xml:space="preserve">Audit Summary</t>
  </si>
  <si>
    <t xml:space="preserve">Calculated from the Spaces and Fixture Inventory tabs. Nothing to type here.</t>
  </si>
  <si>
    <t xml:space="preserve">Client</t>
  </si>
  <si>
    <t xml:space="preserve">Facility</t>
  </si>
  <si>
    <t xml:space="preserve">EXISTING LIGHTING</t>
  </si>
  <si>
    <t xml:space="preserve">BY SCOPE STATUS</t>
  </si>
  <si>
    <t xml:space="preserve">Energy (kWh/yr)</t>
  </si>
  <si>
    <t xml:space="preserve">Lines</t>
  </si>
  <si>
    <t xml:space="preserve">Fixtures</t>
  </si>
  <si>
    <t xml:space="preserve">Existing</t>
  </si>
  <si>
    <t xml:space="preserve">Fixture lines</t>
  </si>
  <si>
    <t xml:space="preserve">After retrofit</t>
  </si>
  <si>
    <t xml:space="preserve">Fixtures counted</t>
  </si>
  <si>
    <t xml:space="preserve">All lines, in scope or not.</t>
  </si>
  <si>
    <t xml:space="preserve">Leave as-is</t>
  </si>
  <si>
    <t xml:space="preserve">Connected load (kW)</t>
  </si>
  <si>
    <t xml:space="preserve">Excluded</t>
  </si>
  <si>
    <t xml:space="preserve">Energy use (kWh/yr)</t>
  </si>
  <si>
    <t xml:space="preserve">Emergency only</t>
  </si>
  <si>
    <t xml:space="preserve">Energy cost ($/yr)</t>
  </si>
  <si>
    <t xml:space="preserve">At the rate on Site &amp; Utility.</t>
  </si>
  <si>
    <t xml:space="preserve">Already LED</t>
  </si>
  <si>
    <t xml:space="preserve">Lighting power (W/sq ft)</t>
  </si>
  <si>
    <t xml:space="preserve">Spaces with a floor area only.</t>
  </si>
  <si>
    <t xml:space="preserve">Damaged / repair</t>
  </si>
  <si>
    <t xml:space="preserve">(not set)</t>
  </si>
  <si>
    <t xml:space="preserve">RETROFIT (IN-SCOPE LINES WITH AN LED)</t>
  </si>
  <si>
    <t xml:space="preserve">Fixtures replaced</t>
  </si>
  <si>
    <t xml:space="preserve">Energy saved (kWh/yr)</t>
  </si>
  <si>
    <t xml:space="preserve">Energy saved (%)</t>
  </si>
  <si>
    <t xml:space="preserve">Of all existing lighting energy.</t>
  </si>
  <si>
    <t xml:space="preserve">Energy cost saved ($/yr)</t>
  </si>
  <si>
    <t xml:space="preserve">Demand saved ($/yr)</t>
  </si>
  <si>
    <t xml:space="preserve">Assumes the lights run at the billing peak. Conservative proposals leave it out.</t>
  </si>
  <si>
    <t xml:space="preserve">Project cost ($)</t>
  </si>
  <si>
    <t xml:space="preserve">Material plus labour per unit only. Add lift, permits and disposal separately.</t>
  </si>
  <si>
    <t xml:space="preserve">Rebates ($)</t>
  </si>
  <si>
    <t xml:space="preserve">Estimate until the program confirms.</t>
  </si>
  <si>
    <t xml:space="preserve">Net cost ($)</t>
  </si>
  <si>
    <t xml:space="preserve">Simple payback (years)</t>
  </si>
  <si>
    <t xml:space="preserve">Net cost over energy cost saved. Demand savings not included.</t>
  </si>
  <si>
    <t xml:space="preserve">CO2 avoided (tonnes/yr)</t>
  </si>
  <si>
    <t xml:space="preserve">At the CO2 factor on Site &amp; Utility.</t>
  </si>
  <si>
    <t xml:space="preserve">CONTROLS TO ADD (FROM SPACES)</t>
  </si>
  <si>
    <t xml:space="preserve">Occupancy sensors</t>
  </si>
  <si>
    <t xml:space="preserve">Vacancy sensors</t>
  </si>
  <si>
    <t xml:space="preserve">Daylight sensors</t>
  </si>
  <si>
    <t xml:space="preserve">Spaces with other controls noted</t>
  </si>
  <si>
    <t xml:space="preserve">Text in "Other controls to add".</t>
  </si>
  <si>
    <t xml:space="preserve">BY SPACE</t>
  </si>
  <si>
    <t xml:space="preserve">Space</t>
  </si>
  <si>
    <t xml:space="preserve">kWh saved/yr</t>
  </si>
  <si>
    <t xml:space="preserve">Energy saved $/yr</t>
  </si>
  <si>
    <t xml:space="preserve">Sensors to add</t>
  </si>
  <si>
    <t xml:space="preserve">Lists used by the dropdowns</t>
  </si>
  <si>
    <t xml:space="preserve">Add your own fixture types in the yellow rows under the library. They appear in the Fixture Type dropdown and fill the typical wattage.</t>
  </si>
  <si>
    <t xml:space="preserve">Group</t>
  </si>
  <si>
    <t xml:space="preserve">Typical system W</t>
  </si>
  <si>
    <t xml:space="preserve">Color temp</t>
  </si>
  <si>
    <t xml:space="preserve">Occupancy</t>
  </si>
  <si>
    <t xml:space="preserve">Existing control (examples)</t>
  </si>
  <si>
    <t xml:space="preserve">Yes / No</t>
  </si>
  <si>
    <t xml:space="preserve">T8 4ft 1-Lamp</t>
  </si>
  <si>
    <t xml:space="preserve">Fluorescent</t>
  </si>
  <si>
    <t xml:space="preserve">Electronic</t>
  </si>
  <si>
    <t xml:space="preserve">Good</t>
  </si>
  <si>
    <t xml:space="preserve">2700K</t>
  </si>
  <si>
    <t xml:space="preserve">Always occupied</t>
  </si>
  <si>
    <t xml:space="preserve">High</t>
  </si>
  <si>
    <t xml:space="preserve">Wall switch</t>
  </si>
  <si>
    <t xml:space="preserve">Yes</t>
  </si>
  <si>
    <t xml:space="preserve">T8 4ft 2-Lamp</t>
  </si>
  <si>
    <t xml:space="preserve">Manufacturing / Production</t>
  </si>
  <si>
    <t xml:space="preserve">3000K</t>
  </si>
  <si>
    <t xml:space="preserve">Moderate</t>
  </si>
  <si>
    <t xml:space="preserve">Dimmer</t>
  </si>
  <si>
    <t xml:space="preserve">No</t>
  </si>
  <si>
    <t xml:space="preserve">Manufacturing</t>
  </si>
  <si>
    <t xml:space="preserve">T8 4ft 3-Lamp</t>
  </si>
  <si>
    <t xml:space="preserve">Office: Open Plan</t>
  </si>
  <si>
    <t xml:space="preserve">Integral / LED driver</t>
  </si>
  <si>
    <t xml:space="preserve">Poor</t>
  </si>
  <si>
    <t xml:space="preserve">3500K</t>
  </si>
  <si>
    <t xml:space="preserve">Rarely occupied</t>
  </si>
  <si>
    <t xml:space="preserve">Occupancy sensor</t>
  </si>
  <si>
    <t xml:space="preserve">Office</t>
  </si>
  <si>
    <t xml:space="preserve">T8 4ft 4-Lamp</t>
  </si>
  <si>
    <t xml:space="preserve">Office: Private / Enclosed</t>
  </si>
  <si>
    <t xml:space="preserve">Vacancy sensor</t>
  </si>
  <si>
    <t xml:space="preserve">Retail</t>
  </si>
  <si>
    <t xml:space="preserve">T8 2ft 2-Lamp</t>
  </si>
  <si>
    <t xml:space="preserve">Retail / Showroom</t>
  </si>
  <si>
    <t xml:space="preserve">Unknown</t>
  </si>
  <si>
    <t xml:space="preserve">5000K</t>
  </si>
  <si>
    <t xml:space="preserve">Daylight sensor</t>
  </si>
  <si>
    <t xml:space="preserve">School / education</t>
  </si>
  <si>
    <t xml:space="preserve">T8 8ft 2-Lamp</t>
  </si>
  <si>
    <t xml:space="preserve">Classroom / Training</t>
  </si>
  <si>
    <t xml:space="preserve">6500K</t>
  </si>
  <si>
    <t xml:space="preserve">Timer / clock</t>
  </si>
  <si>
    <t xml:space="preserve">Healthcare</t>
  </si>
  <si>
    <t xml:space="preserve">T12 4ft 2-Lamp</t>
  </si>
  <si>
    <t xml:space="preserve">Corridor / Hallway</t>
  </si>
  <si>
    <t xml:space="preserve">Mixed</t>
  </si>
  <si>
    <t xml:space="preserve">Photocell</t>
  </si>
  <si>
    <t xml:space="preserve">Hospitality</t>
  </si>
  <si>
    <t xml:space="preserve">T12 4ft 4-Lamp</t>
  </si>
  <si>
    <t xml:space="preserve">Restroom / Break Room</t>
  </si>
  <si>
    <t xml:space="preserve">BMS / lighting panel</t>
  </si>
  <si>
    <t xml:space="preserve">Multifamily common areas</t>
  </si>
  <si>
    <t xml:space="preserve">T12 8ft 2-Lamp</t>
  </si>
  <si>
    <t xml:space="preserve">Stairwell</t>
  </si>
  <si>
    <t xml:space="preserve">Parking</t>
  </si>
  <si>
    <t xml:space="preserve">T12 2ft 2-Lamp</t>
  </si>
  <si>
    <t xml:space="preserve">Parking: Indoor</t>
  </si>
  <si>
    <t xml:space="preserve">Always on</t>
  </si>
  <si>
    <t xml:space="preserve">Mixed use</t>
  </si>
  <si>
    <t xml:space="preserve">T5 4ft 2-Lamp</t>
  </si>
  <si>
    <t xml:space="preserve">Parking: Outdoor</t>
  </si>
  <si>
    <t xml:space="preserve">Other</t>
  </si>
  <si>
    <t xml:space="preserve">T5HO 4ft 2-Lamp</t>
  </si>
  <si>
    <t xml:space="preserve">Exterior / Grounds</t>
  </si>
  <si>
    <t xml:space="preserve">T5HO 4ft 4-Lamp</t>
  </si>
  <si>
    <t xml:space="preserve">Storage / Mechanical</t>
  </si>
  <si>
    <t xml:space="preserve">T5HO 6-Lamp High Bay</t>
  </si>
  <si>
    <t xml:space="preserve">Lobby / Reception</t>
  </si>
  <si>
    <t xml:space="preserve">CFL 13W</t>
  </si>
  <si>
    <t xml:space="preserve">CFL</t>
  </si>
  <si>
    <t xml:space="preserve">Conference / Meeting</t>
  </si>
  <si>
    <t xml:space="preserve">CFL 23W Spiral</t>
  </si>
  <si>
    <t xml:space="preserve">Kitchen / Cafeteria</t>
  </si>
  <si>
    <t xml:space="preserve">CFL 42W PL</t>
  </si>
  <si>
    <t xml:space="preserve">Gym / Recreation</t>
  </si>
  <si>
    <t xml:space="preserve">CFL Downlight 6"</t>
  </si>
  <si>
    <t xml:space="preserve">Incandescent 60W</t>
  </si>
  <si>
    <t xml:space="preserve">Incandescent</t>
  </si>
  <si>
    <t xml:space="preserve">Incandescent 100W</t>
  </si>
  <si>
    <t xml:space="preserve">Halogen MR16 50W</t>
  </si>
  <si>
    <t xml:space="preserve">Halogen</t>
  </si>
  <si>
    <t xml:space="preserve">Halogen PAR30 75W</t>
  </si>
  <si>
    <t xml:space="preserve">Halogen PAR38 90W</t>
  </si>
  <si>
    <t xml:space="preserve">Halogen Downlight 75W</t>
  </si>
  <si>
    <t xml:space="preserve">Metal Halide 70W</t>
  </si>
  <si>
    <t xml:space="preserve">Metal Halide</t>
  </si>
  <si>
    <t xml:space="preserve">Metal Halide 100W</t>
  </si>
  <si>
    <t xml:space="preserve">Metal Halide 150W</t>
  </si>
  <si>
    <t xml:space="preserve">Metal Halide 175W</t>
  </si>
  <si>
    <t xml:space="preserve">Metal Halide 250W</t>
  </si>
  <si>
    <t xml:space="preserve">Metal Halide 1000W</t>
  </si>
  <si>
    <t xml:space="preserve">HPS 70W</t>
  </si>
  <si>
    <t xml:space="preserve">HPS</t>
  </si>
  <si>
    <t xml:space="preserve">HPS 100W</t>
  </si>
  <si>
    <t xml:space="preserve">HPS 150W</t>
  </si>
  <si>
    <t xml:space="preserve">HPS 250W</t>
  </si>
  <si>
    <t xml:space="preserve">HPS 400W</t>
  </si>
  <si>
    <t xml:space="preserve">Vapor Tight 4ft 2-Lamp</t>
  </si>
  <si>
    <t xml:space="preserve">Special</t>
  </si>
  <si>
    <t xml:space="preserve">Wall Pack HPS 70W</t>
  </si>
  <si>
    <t xml:space="preserve">Shoebox 250W HPS</t>
  </si>
  <si>
    <t xml:space="preserve">Shoebox 400W HPS</t>
  </si>
  <si>
    <t xml:space="preserve">Flood MH 400W</t>
  </si>
  <si>
    <t xml:space="preserve">Flood MH 1000W</t>
  </si>
  <si>
    <t xml:space="preserve">Recessed Can BR30</t>
  </si>
  <si>
    <t xml:space="preserve">Recessed Can BR40</t>
  </si>
  <si>
    <t xml:space="preserve">Exit Sign (Incandescent)</t>
  </si>
  <si>
    <t xml:space="preserve">Typical system watts include the ballast (a 400W metal halide draws about 458W). They are starting points: always confirm on the nameplate or with a meter.</t>
  </si>
</sst>
</file>

<file path=xl/styles.xml><?xml version="1.0" encoding="utf-8"?>
<styleSheet xmlns="http://schemas.openxmlformats.org/spreadsheetml/2006/main">
  <numFmts count="13">
    <numFmt numFmtId="164" formatCode="General"/>
    <numFmt numFmtId="165" formatCode="#,##0"/>
    <numFmt numFmtId="166" formatCode="\$0.0000"/>
    <numFmt numFmtId="167" formatCode="\$0.00"/>
    <numFmt numFmtId="168" formatCode="0.000"/>
    <numFmt numFmtId="169" formatCode="0.0"/>
    <numFmt numFmtId="170" formatCode="0"/>
    <numFmt numFmtId="171" formatCode="#,##0.00"/>
    <numFmt numFmtId="172" formatCode="0.00"/>
    <numFmt numFmtId="173" formatCode="\$#,##0"/>
    <numFmt numFmtId="174" formatCode="\$#,##0.00"/>
    <numFmt numFmtId="175" formatCode="0.0%"/>
    <numFmt numFmtId="176" formatCode="#,##0.0"/>
  </numFmts>
  <fonts count="27">
    <font>
      <sz val="11"/>
      <color theme="1"/>
      <name val="Calibri"/>
      <family val="2"/>
      <charset val="1"/>
    </font>
    <font>
      <sz val="10"/>
      <name val="Arial"/>
      <family val="0"/>
    </font>
    <font>
      <sz val="10"/>
      <name val="Arial"/>
      <family val="0"/>
    </font>
    <font>
      <sz val="10"/>
      <name val="Arial"/>
      <family val="0"/>
    </font>
    <font>
      <b val="true"/>
      <sz val="20"/>
      <color rgb="FF111D18"/>
      <name val="Arial"/>
      <family val="0"/>
      <charset val="1"/>
    </font>
    <font>
      <b val="true"/>
      <sz val="10"/>
      <color rgb="FF0D7A4F"/>
      <name val="Arial"/>
      <family val="0"/>
      <charset val="1"/>
    </font>
    <font>
      <sz val="11"/>
      <color rgb="FF3A5246"/>
      <name val="Arial"/>
      <family val="0"/>
      <charset val="1"/>
    </font>
    <font>
      <b val="true"/>
      <sz val="11"/>
      <color rgb="FF0D7A4F"/>
      <name val="Arial"/>
      <family val="0"/>
      <charset val="1"/>
    </font>
    <font>
      <b val="true"/>
      <sz val="10"/>
      <color rgb="FF111D18"/>
      <name val="Arial"/>
      <family val="0"/>
      <charset val="1"/>
    </font>
    <font>
      <sz val="10"/>
      <color rgb="FF111D18"/>
      <name val="Arial"/>
      <family val="0"/>
      <charset val="1"/>
    </font>
    <font>
      <b val="true"/>
      <u val="single"/>
      <sz val="10"/>
      <color rgb="FF0D7A4F"/>
      <name val="Arial"/>
      <family val="0"/>
      <charset val="1"/>
    </font>
    <font>
      <i val="true"/>
      <sz val="8"/>
      <color rgb="FF7A8A82"/>
      <name val="Arial"/>
      <family val="0"/>
      <charset val="1"/>
    </font>
    <font>
      <b val="true"/>
      <sz val="16"/>
      <color rgb="FF111D18"/>
      <name val="Arial"/>
      <family val="0"/>
      <charset val="1"/>
    </font>
    <font>
      <sz val="10"/>
      <color rgb="FF3A5246"/>
      <name val="Arial"/>
      <family val="0"/>
      <charset val="1"/>
    </font>
    <font>
      <b val="true"/>
      <sz val="9"/>
      <color rgb="FFFFFFFF"/>
      <name val="Arial"/>
      <family val="0"/>
      <charset val="1"/>
    </font>
    <font>
      <b val="true"/>
      <sz val="9"/>
      <color rgb="FF0D7A4F"/>
      <name val="Arial"/>
      <family val="0"/>
      <charset val="1"/>
    </font>
    <font>
      <sz val="10"/>
      <color rgb="FF1F3FBF"/>
      <name val="Arial"/>
      <family val="0"/>
      <charset val="1"/>
    </font>
    <font>
      <i val="true"/>
      <sz val="10"/>
      <color rgb="FF7A8A82"/>
      <name val="Arial"/>
      <family val="0"/>
      <charset val="1"/>
    </font>
    <font>
      <sz val="9"/>
      <color rgb="FF3A5246"/>
      <name val="Arial"/>
      <family val="0"/>
      <charset val="1"/>
    </font>
    <font>
      <b val="true"/>
      <sz val="8"/>
      <color rgb="FF3A5246"/>
      <name val="Arial"/>
      <family val="0"/>
      <charset val="1"/>
    </font>
    <font>
      <sz val="10"/>
      <name val="Arial"/>
      <family val="2"/>
    </font>
    <font>
      <b val="true"/>
      <sz val="9"/>
      <color rgb="FF3A5246"/>
      <name val="Arial"/>
      <family val="0"/>
      <charset val="1"/>
    </font>
    <font>
      <b val="true"/>
      <sz val="11"/>
      <color rgb="FF111D18"/>
      <name val="Arial"/>
      <family val="0"/>
      <charset val="1"/>
    </font>
    <font>
      <sz val="8"/>
      <color rgb="FF3A5246"/>
      <name val="Arial"/>
      <family val="0"/>
      <charset val="1"/>
    </font>
    <font>
      <b val="true"/>
      <sz val="18"/>
      <color rgb="FF000000"/>
      <name val="Calibri"/>
      <family val="2"/>
    </font>
    <font>
      <sz val="10"/>
      <color rgb="FF000000"/>
      <name val="Calibri"/>
      <family val="2"/>
    </font>
    <font>
      <i val="true"/>
      <sz val="9"/>
      <color rgb="FF3A5246"/>
      <name val="Arial"/>
      <family val="0"/>
      <charset val="1"/>
    </font>
  </fonts>
  <fills count="12">
    <fill>
      <patternFill patternType="none"/>
    </fill>
    <fill>
      <patternFill patternType="gray125"/>
    </fill>
    <fill>
      <patternFill patternType="solid">
        <fgColor rgb="FFFFF8DC"/>
        <bgColor rgb="FFF5F5F5"/>
      </patternFill>
    </fill>
    <fill>
      <patternFill patternType="solid">
        <fgColor rgb="FFEEF3F0"/>
        <bgColor rgb="FFEAF5EF"/>
      </patternFill>
    </fill>
    <fill>
      <patternFill patternType="solid">
        <fgColor rgb="FFF5F5F5"/>
        <bgColor rgb="FFEEF3F0"/>
      </patternFill>
    </fill>
    <fill>
      <patternFill patternType="solid">
        <fgColor rgb="FFFCE4D6"/>
        <bgColor rgb="FFEFE8D8"/>
      </patternFill>
    </fill>
    <fill>
      <patternFill patternType="solid">
        <fgColor rgb="FF0D7A4F"/>
        <bgColor rgb="FF008080"/>
      </patternFill>
    </fill>
    <fill>
      <patternFill patternType="solid">
        <fgColor rgb="FFEAF5EF"/>
        <bgColor rgb="FFEEF3F0"/>
      </patternFill>
    </fill>
    <fill>
      <patternFill patternType="solid">
        <fgColor rgb="FFDCEFE4"/>
        <bgColor rgb="FFD6E9F5"/>
      </patternFill>
    </fill>
    <fill>
      <patternFill patternType="solid">
        <fgColor rgb="FFD6E9F5"/>
        <bgColor rgb="FFDCEFE4"/>
      </patternFill>
    </fill>
    <fill>
      <patternFill patternType="solid">
        <fgColor rgb="FFEFE8D8"/>
        <bgColor rgb="FFFCE4D6"/>
      </patternFill>
    </fill>
    <fill>
      <patternFill patternType="solid">
        <fgColor rgb="FFE6E0F2"/>
        <bgColor rgb="FFD6E9F5"/>
      </patternFill>
    </fill>
  </fills>
  <borders count="3">
    <border diagonalUp="false" diagonalDown="false">
      <left/>
      <right/>
      <top/>
      <bottom/>
      <diagonal/>
    </border>
    <border diagonalUp="false" diagonalDown="false">
      <left style="thin">
        <color rgb="FFD3DDD8"/>
      </left>
      <right style="thin">
        <color rgb="FFD3DDD8"/>
      </right>
      <top style="thin">
        <color rgb="FFD3DDD8"/>
      </top>
      <bottom style="thin">
        <color rgb="FFD3DDD8"/>
      </bottom>
      <diagonal/>
    </border>
    <border diagonalUp="false" diagonalDown="false">
      <left style="thin">
        <color rgb="FFD3DDD8"/>
      </left>
      <right/>
      <top style="thin">
        <color rgb="FFD3DDD8"/>
      </top>
      <bottom style="thin">
        <color rgb="FFD3DDD8"/>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83">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6" fillId="0" borderId="0" xfId="0" applyFont="true" applyBorder="true" applyAlignment="false" applyProtection="false">
      <alignment horizontal="general" vertical="bottom" textRotation="0" wrapText="false" indent="0" shrinkToFit="false"/>
      <protection locked="true" hidden="false"/>
    </xf>
    <xf numFmtId="164" fontId="7" fillId="0" borderId="0" xfId="0" applyFont="true" applyBorder="false" applyAlignment="false" applyProtection="false">
      <alignment horizontal="general" vertical="bottom" textRotation="0" wrapText="false" indent="0" shrinkToFit="false"/>
      <protection locked="true" hidden="false"/>
    </xf>
    <xf numFmtId="164" fontId="8" fillId="0" borderId="0" xfId="0" applyFont="true" applyBorder="false" applyAlignment="true" applyProtection="false">
      <alignment horizontal="general" vertical="top" textRotation="0" wrapText="true" indent="0" shrinkToFit="false"/>
      <protection locked="true" hidden="false"/>
    </xf>
    <xf numFmtId="164" fontId="9" fillId="0" borderId="0" xfId="0" applyFont="true" applyBorder="false" applyAlignment="true" applyProtection="false">
      <alignment horizontal="general" vertical="top" textRotation="0" wrapText="true" indent="0" shrinkToFit="false"/>
      <protection locked="true" hidden="false"/>
    </xf>
    <xf numFmtId="164" fontId="0" fillId="2" borderId="1" xfId="0" applyFont="false" applyBorder="true" applyAlignment="false" applyProtection="false">
      <alignment horizontal="general" vertical="bottom" textRotation="0" wrapText="false" indent="0" shrinkToFit="false"/>
      <protection locked="true" hidden="false"/>
    </xf>
    <xf numFmtId="164" fontId="0" fillId="3" borderId="1" xfId="0" applyFont="false" applyBorder="true" applyAlignment="false" applyProtection="false">
      <alignment horizontal="general" vertical="bottom" textRotation="0" wrapText="false" indent="0" shrinkToFit="false"/>
      <protection locked="true" hidden="false"/>
    </xf>
    <xf numFmtId="164" fontId="0" fillId="4" borderId="1" xfId="0" applyFont="false" applyBorder="true" applyAlignment="false" applyProtection="false">
      <alignment horizontal="general" vertical="bottom" textRotation="0" wrapText="false" indent="0" shrinkToFit="false"/>
      <protection locked="true" hidden="false"/>
    </xf>
    <xf numFmtId="164" fontId="0" fillId="5" borderId="1" xfId="0" applyFont="false" applyBorder="true" applyAlignment="false" applyProtection="false">
      <alignment horizontal="general" vertical="bottom" textRotation="0" wrapText="false" indent="0" shrinkToFit="false"/>
      <protection locked="true" hidden="false"/>
    </xf>
    <xf numFmtId="164" fontId="8" fillId="0" borderId="0" xfId="0" applyFont="true" applyBorder="false" applyAlignment="false" applyProtection="false">
      <alignment horizontal="general" vertical="bottom" textRotation="0" wrapText="false" indent="0" shrinkToFit="false"/>
      <protection locked="true" hidden="false"/>
    </xf>
    <xf numFmtId="164" fontId="10" fillId="0" borderId="0" xfId="0" applyFont="true" applyBorder="false" applyAlignment="false" applyProtection="false">
      <alignment horizontal="general" vertical="bottom" textRotation="0" wrapText="false" indent="0" shrinkToFit="false"/>
      <protection locked="true" hidden="false"/>
    </xf>
    <xf numFmtId="164" fontId="11" fillId="0" borderId="0" xfId="0" applyFont="true" applyBorder="true" applyAlignment="false" applyProtection="false">
      <alignment horizontal="general" vertical="bottom" textRotation="0" wrapText="false" indent="0" shrinkToFit="false"/>
      <protection locked="true" hidden="false"/>
    </xf>
    <xf numFmtId="164" fontId="12" fillId="0" borderId="0" xfId="0" applyFont="true" applyBorder="false" applyAlignment="false" applyProtection="false">
      <alignment horizontal="general" vertical="bottom" textRotation="0" wrapText="false" indent="0" shrinkToFit="false"/>
      <protection locked="true" hidden="false"/>
    </xf>
    <xf numFmtId="164" fontId="13" fillId="0" borderId="0" xfId="0" applyFont="true" applyBorder="false" applyAlignment="false" applyProtection="false">
      <alignment horizontal="general" vertical="bottom" textRotation="0" wrapText="false" indent="0" shrinkToFit="false"/>
      <protection locked="true" hidden="false"/>
    </xf>
    <xf numFmtId="164" fontId="14" fillId="6" borderId="1" xfId="0" applyFont="true" applyBorder="true" applyAlignment="true" applyProtection="false">
      <alignment horizontal="center" vertical="center" textRotation="0" wrapText="true" indent="0" shrinkToFit="false"/>
      <protection locked="true" hidden="false"/>
    </xf>
    <xf numFmtId="164" fontId="15" fillId="7" borderId="1" xfId="0" applyFont="true" applyBorder="true" applyAlignment="false" applyProtection="false">
      <alignment horizontal="general" vertical="bottom" textRotation="0" wrapText="false" indent="0" shrinkToFit="false"/>
      <protection locked="true" hidden="false"/>
    </xf>
    <xf numFmtId="164" fontId="9" fillId="7" borderId="1" xfId="0" applyFont="true" applyBorder="true" applyAlignment="false" applyProtection="false">
      <alignment horizontal="general" vertical="bottom" textRotation="0" wrapText="false" indent="0" shrinkToFit="false"/>
      <protection locked="true" hidden="false"/>
    </xf>
    <xf numFmtId="164" fontId="8" fillId="0" borderId="1" xfId="0" applyFont="true" applyBorder="true" applyAlignment="false" applyProtection="false">
      <alignment horizontal="general" vertical="bottom" textRotation="0" wrapText="false" indent="0" shrinkToFit="false"/>
      <protection locked="true" hidden="false"/>
    </xf>
    <xf numFmtId="164" fontId="16" fillId="2" borderId="1" xfId="0" applyFont="true" applyBorder="true" applyAlignment="true" applyProtection="false">
      <alignment horizontal="left" vertical="bottom" textRotation="0" wrapText="false" indent="0" shrinkToFit="false"/>
      <protection locked="true" hidden="false"/>
    </xf>
    <xf numFmtId="164" fontId="17" fillId="4" borderId="1" xfId="0" applyFont="true" applyBorder="true" applyAlignment="true" applyProtection="false">
      <alignment horizontal="left" vertical="bottom" textRotation="0" wrapText="false" indent="0" shrinkToFit="false"/>
      <protection locked="true" hidden="false"/>
    </xf>
    <xf numFmtId="164" fontId="18" fillId="0" borderId="1" xfId="0" applyFont="true" applyBorder="true" applyAlignment="true" applyProtection="false">
      <alignment horizontal="general" vertical="top" textRotation="0" wrapText="true" indent="0" shrinkToFit="false"/>
      <protection locked="true" hidden="false"/>
    </xf>
    <xf numFmtId="165" fontId="16" fillId="2" borderId="1" xfId="0" applyFont="true" applyBorder="true" applyAlignment="true" applyProtection="false">
      <alignment horizontal="left" vertical="bottom" textRotation="0" wrapText="false" indent="0" shrinkToFit="false"/>
      <protection locked="true" hidden="false"/>
    </xf>
    <xf numFmtId="166" fontId="16" fillId="2" borderId="1" xfId="0" applyFont="true" applyBorder="true" applyAlignment="true" applyProtection="false">
      <alignment horizontal="left" vertical="bottom" textRotation="0" wrapText="false" indent="0" shrinkToFit="false"/>
      <protection locked="true" hidden="false"/>
    </xf>
    <xf numFmtId="166" fontId="17" fillId="4" borderId="1" xfId="0" applyFont="true" applyBorder="true" applyAlignment="true" applyProtection="false">
      <alignment horizontal="left" vertical="bottom" textRotation="0" wrapText="false" indent="0" shrinkToFit="false"/>
      <protection locked="true" hidden="false"/>
    </xf>
    <xf numFmtId="167" fontId="16" fillId="2" borderId="1" xfId="0" applyFont="true" applyBorder="true" applyAlignment="true" applyProtection="false">
      <alignment horizontal="left" vertical="bottom" textRotation="0" wrapText="false" indent="0" shrinkToFit="false"/>
      <protection locked="true" hidden="false"/>
    </xf>
    <xf numFmtId="167" fontId="17" fillId="4" borderId="1" xfId="0" applyFont="true" applyBorder="true" applyAlignment="true" applyProtection="false">
      <alignment horizontal="left" vertical="bottom" textRotation="0" wrapText="false" indent="0" shrinkToFit="false"/>
      <protection locked="true" hidden="false"/>
    </xf>
    <xf numFmtId="168" fontId="16" fillId="2" borderId="1" xfId="0" applyFont="true" applyBorder="true" applyAlignment="true" applyProtection="false">
      <alignment horizontal="left" vertical="bottom" textRotation="0" wrapText="false" indent="0" shrinkToFit="false"/>
      <protection locked="true" hidden="false"/>
    </xf>
    <xf numFmtId="168" fontId="17" fillId="4" borderId="1" xfId="0" applyFont="true" applyBorder="true" applyAlignment="true" applyProtection="false">
      <alignment horizontal="left" vertical="bottom" textRotation="0" wrapText="false" indent="0" shrinkToFit="false"/>
      <protection locked="true" hidden="false"/>
    </xf>
    <xf numFmtId="164" fontId="19" fillId="8" borderId="1" xfId="0" applyFont="true" applyBorder="true" applyAlignment="true" applyProtection="false">
      <alignment horizontal="center" vertical="center" textRotation="0" wrapText="true" indent="0" shrinkToFit="false"/>
      <protection locked="true" hidden="false"/>
    </xf>
    <xf numFmtId="164" fontId="19" fillId="9" borderId="1" xfId="0" applyFont="true" applyBorder="true" applyAlignment="true" applyProtection="false">
      <alignment horizontal="center" vertical="center" textRotation="0" wrapText="true" indent="0" shrinkToFit="false"/>
      <protection locked="true" hidden="false"/>
    </xf>
    <xf numFmtId="164" fontId="19" fillId="10" borderId="1" xfId="0" applyFont="true" applyBorder="true" applyAlignment="true" applyProtection="false">
      <alignment horizontal="center" vertical="center" textRotation="0" wrapText="true" indent="0" shrinkToFit="false"/>
      <protection locked="true" hidden="false"/>
    </xf>
    <xf numFmtId="164" fontId="19" fillId="11" borderId="1" xfId="0" applyFont="true" applyBorder="true" applyAlignment="true" applyProtection="false">
      <alignment horizontal="center" vertical="center" textRotation="0" wrapText="true" indent="0" shrinkToFit="false"/>
      <protection locked="true" hidden="false"/>
    </xf>
    <xf numFmtId="164" fontId="17" fillId="4" borderId="1" xfId="0" applyFont="true" applyBorder="true" applyAlignment="false" applyProtection="false">
      <alignment horizontal="general" vertical="bottom" textRotation="0" wrapText="false" indent="0" shrinkToFit="false"/>
      <protection locked="true" hidden="false"/>
    </xf>
    <xf numFmtId="165" fontId="17" fillId="4" borderId="1" xfId="0" applyFont="true" applyBorder="true" applyAlignment="false" applyProtection="false">
      <alignment horizontal="general" vertical="bottom" textRotation="0" wrapText="false" indent="0" shrinkToFit="false"/>
      <protection locked="true" hidden="false"/>
    </xf>
    <xf numFmtId="169" fontId="17" fillId="4" borderId="1" xfId="0" applyFont="true" applyBorder="true" applyAlignment="false" applyProtection="false">
      <alignment horizontal="general" vertical="bottom" textRotation="0" wrapText="false" indent="0" shrinkToFit="false"/>
      <protection locked="true" hidden="false"/>
    </xf>
    <xf numFmtId="170" fontId="17" fillId="4" borderId="1" xfId="0" applyFont="true" applyBorder="true" applyAlignment="false" applyProtection="false">
      <alignment horizontal="general" vertical="bottom" textRotation="0" wrapText="false" indent="0" shrinkToFit="false"/>
      <protection locked="true" hidden="false"/>
    </xf>
    <xf numFmtId="171" fontId="17" fillId="4" borderId="1" xfId="0" applyFont="true" applyBorder="true" applyAlignment="false" applyProtection="false">
      <alignment horizontal="general" vertical="bottom" textRotation="0" wrapText="false" indent="0" shrinkToFit="false"/>
      <protection locked="true" hidden="false"/>
    </xf>
    <xf numFmtId="172" fontId="17" fillId="4" borderId="1" xfId="0" applyFont="true" applyBorder="true" applyAlignment="false" applyProtection="false">
      <alignment horizontal="general" vertical="bottom" textRotation="0" wrapText="false" indent="0" shrinkToFit="false"/>
      <protection locked="true" hidden="false"/>
    </xf>
    <xf numFmtId="164" fontId="16" fillId="2" borderId="1" xfId="0" applyFont="true" applyBorder="true" applyAlignment="false" applyProtection="false">
      <alignment horizontal="general" vertical="bottom" textRotation="0" wrapText="false" indent="0" shrinkToFit="false"/>
      <protection locked="true" hidden="false"/>
    </xf>
    <xf numFmtId="165" fontId="16" fillId="2" borderId="1" xfId="0" applyFont="true" applyBorder="true" applyAlignment="false" applyProtection="false">
      <alignment horizontal="general" vertical="bottom" textRotation="0" wrapText="false" indent="0" shrinkToFit="false"/>
      <protection locked="true" hidden="false"/>
    </xf>
    <xf numFmtId="169" fontId="16" fillId="2" borderId="1" xfId="0" applyFont="true" applyBorder="true" applyAlignment="false" applyProtection="false">
      <alignment horizontal="general" vertical="bottom" textRotation="0" wrapText="false" indent="0" shrinkToFit="false"/>
      <protection locked="true" hidden="false"/>
    </xf>
    <xf numFmtId="170" fontId="16" fillId="2" borderId="1" xfId="0" applyFont="true" applyBorder="true" applyAlignment="false" applyProtection="false">
      <alignment horizontal="general" vertical="bottom" textRotation="0" wrapText="false" indent="0" shrinkToFit="false"/>
      <protection locked="true" hidden="false"/>
    </xf>
    <xf numFmtId="165" fontId="9" fillId="3" borderId="1" xfId="0" applyFont="true" applyBorder="true" applyAlignment="false" applyProtection="false">
      <alignment horizontal="general" vertical="bottom" textRotation="0" wrapText="false" indent="0" shrinkToFit="false"/>
      <protection locked="true" hidden="false"/>
    </xf>
    <xf numFmtId="170" fontId="9" fillId="3" borderId="1" xfId="0" applyFont="true" applyBorder="true" applyAlignment="false" applyProtection="false">
      <alignment horizontal="general" vertical="bottom" textRotation="0" wrapText="false" indent="0" shrinkToFit="false"/>
      <protection locked="true" hidden="false"/>
    </xf>
    <xf numFmtId="171" fontId="9" fillId="3" borderId="1" xfId="0" applyFont="true" applyBorder="true" applyAlignment="false" applyProtection="false">
      <alignment horizontal="general" vertical="bottom" textRotation="0" wrapText="false" indent="0" shrinkToFit="false"/>
      <protection locked="true" hidden="false"/>
    </xf>
    <xf numFmtId="172" fontId="9" fillId="3" borderId="1" xfId="0" applyFont="true" applyBorder="true" applyAlignment="false" applyProtection="false">
      <alignment horizontal="general" vertical="bottom" textRotation="0" wrapText="false" indent="0" shrinkToFit="false"/>
      <protection locked="true" hidden="false"/>
    </xf>
    <xf numFmtId="173" fontId="17" fillId="4" borderId="1" xfId="0" applyFont="true" applyBorder="true" applyAlignment="false" applyProtection="false">
      <alignment horizontal="general" vertical="bottom" textRotation="0" wrapText="false" indent="0" shrinkToFit="false"/>
      <protection locked="true" hidden="false"/>
    </xf>
    <xf numFmtId="174" fontId="17" fillId="4" borderId="1" xfId="0" applyFont="true" applyBorder="true" applyAlignment="false" applyProtection="false">
      <alignment horizontal="general" vertical="bottom" textRotation="0" wrapText="false" indent="0" shrinkToFit="false"/>
      <protection locked="true" hidden="false"/>
    </xf>
    <xf numFmtId="164" fontId="9" fillId="3" borderId="1" xfId="0" applyFont="true" applyBorder="true" applyAlignment="false" applyProtection="false">
      <alignment horizontal="general" vertical="bottom" textRotation="0" wrapText="false" indent="0" shrinkToFit="false"/>
      <protection locked="true" hidden="false"/>
    </xf>
    <xf numFmtId="173" fontId="9" fillId="3" borderId="1" xfId="0" applyFont="true" applyBorder="true" applyAlignment="false" applyProtection="false">
      <alignment horizontal="general" vertical="bottom" textRotation="0" wrapText="false" indent="0" shrinkToFit="false"/>
      <protection locked="true" hidden="false"/>
    </xf>
    <xf numFmtId="174" fontId="16" fillId="2" borderId="1" xfId="0" applyFont="true" applyBorder="true" applyAlignment="false" applyProtection="false">
      <alignment horizontal="general" vertical="bottom" textRotation="0" wrapText="false" indent="0" shrinkToFit="false"/>
      <protection locked="true" hidden="false"/>
    </xf>
    <xf numFmtId="169" fontId="9" fillId="3" borderId="1" xfId="0" applyFont="true" applyBorder="true" applyAlignment="false" applyProtection="false">
      <alignment horizontal="general" vertical="bottom" textRotation="0" wrapText="false" indent="0" shrinkToFit="false"/>
      <protection locked="true" hidden="false"/>
    </xf>
    <xf numFmtId="164" fontId="21" fillId="0" borderId="0" xfId="0" applyFont="true" applyBorder="false" applyAlignment="false" applyProtection="false">
      <alignment horizontal="general" vertical="bottom" textRotation="0" wrapText="false" indent="0" shrinkToFit="false"/>
      <protection locked="true" hidden="false"/>
    </xf>
    <xf numFmtId="164" fontId="22" fillId="0" borderId="0" xfId="0" applyFont="true" applyBorder="false" applyAlignment="false" applyProtection="false">
      <alignment horizontal="general" vertical="bottom" textRotation="0" wrapText="false" indent="0" shrinkToFit="false"/>
      <protection locked="true" hidden="false"/>
    </xf>
    <xf numFmtId="164" fontId="14" fillId="6" borderId="2" xfId="0" applyFont="true" applyBorder="true" applyAlignment="true" applyProtection="false">
      <alignment horizontal="general" vertical="center" textRotation="0" wrapText="false" indent="0" shrinkToFit="false"/>
      <protection locked="true" hidden="false"/>
    </xf>
    <xf numFmtId="164" fontId="14" fillId="6" borderId="2" xfId="0" applyFont="true" applyBorder="true" applyAlignment="false" applyProtection="false">
      <alignment horizontal="general" vertical="bottom" textRotation="0" wrapText="false" indent="0" shrinkToFit="false"/>
      <protection locked="true" hidden="false"/>
    </xf>
    <xf numFmtId="164" fontId="9" fillId="0" borderId="1" xfId="0" applyFont="true" applyBorder="true" applyAlignment="false" applyProtection="false">
      <alignment horizontal="general" vertical="bottom" textRotation="0" wrapText="false" indent="0" shrinkToFit="false"/>
      <protection locked="true" hidden="false"/>
    </xf>
    <xf numFmtId="170" fontId="8" fillId="9" borderId="1" xfId="0" applyFont="true" applyBorder="true" applyAlignment="true" applyProtection="false">
      <alignment horizontal="right" vertical="bottom" textRotation="0" wrapText="false" indent="0" shrinkToFit="false"/>
      <protection locked="true" hidden="false"/>
    </xf>
    <xf numFmtId="164" fontId="23" fillId="0" borderId="1" xfId="0" applyFont="true" applyBorder="true" applyAlignment="true" applyProtection="false">
      <alignment horizontal="general" vertical="top" textRotation="0" wrapText="true" indent="0" shrinkToFit="false"/>
      <protection locked="true" hidden="false"/>
    </xf>
    <xf numFmtId="164" fontId="21" fillId="7" borderId="1" xfId="0" applyFont="true" applyBorder="true" applyAlignment="false" applyProtection="false">
      <alignment horizontal="general" vertical="bottom" textRotation="0" wrapText="false" indent="0" shrinkToFit="false"/>
      <protection locked="true" hidden="false"/>
    </xf>
    <xf numFmtId="164" fontId="18" fillId="0" borderId="0" xfId="0" applyFont="true" applyBorder="false" applyAlignment="false" applyProtection="false">
      <alignment horizontal="general" vertical="bottom" textRotation="0" wrapText="false" indent="0" shrinkToFit="false"/>
      <protection locked="true" hidden="false"/>
    </xf>
    <xf numFmtId="165" fontId="18" fillId="0" borderId="0" xfId="0" applyFont="true" applyBorder="false" applyAlignment="false" applyProtection="false">
      <alignment horizontal="general" vertical="bottom" textRotation="0" wrapText="false" indent="0" shrinkToFit="false"/>
      <protection locked="true" hidden="false"/>
    </xf>
    <xf numFmtId="170" fontId="9" fillId="10" borderId="1" xfId="0" applyFont="true" applyBorder="true" applyAlignment="false" applyProtection="false">
      <alignment horizontal="general" vertical="bottom" textRotation="0" wrapText="false" indent="0" shrinkToFit="false"/>
      <protection locked="true" hidden="false"/>
    </xf>
    <xf numFmtId="165" fontId="9" fillId="10" borderId="1" xfId="0" applyFont="true" applyBorder="true" applyAlignment="false" applyProtection="false">
      <alignment horizontal="general" vertical="bottom" textRotation="0" wrapText="false" indent="0" shrinkToFit="false"/>
      <protection locked="true" hidden="false"/>
    </xf>
    <xf numFmtId="165" fontId="8" fillId="9" borderId="1" xfId="0" applyFont="true" applyBorder="true" applyAlignment="true" applyProtection="false">
      <alignment horizontal="right" vertical="bottom" textRotation="0" wrapText="false" indent="0" shrinkToFit="false"/>
      <protection locked="true" hidden="false"/>
    </xf>
    <xf numFmtId="171" fontId="8" fillId="9" borderId="1" xfId="0" applyFont="true" applyBorder="true" applyAlignment="true" applyProtection="false">
      <alignment horizontal="right" vertical="bottom" textRotation="0" wrapText="false" indent="0" shrinkToFit="false"/>
      <protection locked="true" hidden="false"/>
    </xf>
    <xf numFmtId="173" fontId="8" fillId="9" borderId="1" xfId="0" applyFont="true" applyBorder="true" applyAlignment="true" applyProtection="false">
      <alignment horizontal="right" vertical="bottom" textRotation="0" wrapText="false" indent="0" shrinkToFit="false"/>
      <protection locked="true" hidden="false"/>
    </xf>
    <xf numFmtId="172" fontId="8" fillId="9" borderId="1" xfId="0" applyFont="true" applyBorder="true" applyAlignment="true" applyProtection="false">
      <alignment horizontal="right" vertical="bottom" textRotation="0" wrapText="false" indent="0" shrinkToFit="false"/>
      <protection locked="true" hidden="false"/>
    </xf>
    <xf numFmtId="165" fontId="8" fillId="11" borderId="1" xfId="0" applyFont="true" applyBorder="true" applyAlignment="true" applyProtection="false">
      <alignment horizontal="right" vertical="bottom" textRotation="0" wrapText="false" indent="0" shrinkToFit="false"/>
      <protection locked="true" hidden="false"/>
    </xf>
    <xf numFmtId="175" fontId="8" fillId="11" borderId="1" xfId="0" applyFont="true" applyBorder="true" applyAlignment="true" applyProtection="false">
      <alignment horizontal="right" vertical="bottom" textRotation="0" wrapText="false" indent="0" shrinkToFit="false"/>
      <protection locked="true" hidden="false"/>
    </xf>
    <xf numFmtId="173" fontId="8" fillId="11" borderId="1" xfId="0" applyFont="true" applyBorder="true" applyAlignment="true" applyProtection="false">
      <alignment horizontal="right" vertical="bottom" textRotation="0" wrapText="false" indent="0" shrinkToFit="false"/>
      <protection locked="true" hidden="false"/>
    </xf>
    <xf numFmtId="169" fontId="8" fillId="11" borderId="1" xfId="0" applyFont="true" applyBorder="true" applyAlignment="true" applyProtection="false">
      <alignment horizontal="right" vertical="bottom" textRotation="0" wrapText="false" indent="0" shrinkToFit="false"/>
      <protection locked="true" hidden="false"/>
    </xf>
    <xf numFmtId="176" fontId="8" fillId="11" borderId="1" xfId="0" applyFont="true" applyBorder="true" applyAlignment="true" applyProtection="false">
      <alignment horizontal="right" vertical="bottom" textRotation="0" wrapText="false" indent="0" shrinkToFit="false"/>
      <protection locked="true" hidden="false"/>
    </xf>
    <xf numFmtId="165" fontId="8" fillId="10" borderId="1" xfId="0" applyFont="true" applyBorder="true" applyAlignment="true" applyProtection="false">
      <alignment horizontal="right" vertical="bottom" textRotation="0" wrapText="false" indent="0" shrinkToFit="false"/>
      <protection locked="true" hidden="false"/>
    </xf>
    <xf numFmtId="170" fontId="8" fillId="10" borderId="1" xfId="0" applyFont="true" applyBorder="true" applyAlignment="true" applyProtection="false">
      <alignment horizontal="right" vertical="bottom" textRotation="0" wrapText="false" indent="0" shrinkToFit="false"/>
      <protection locked="true" hidden="false"/>
    </xf>
    <xf numFmtId="164" fontId="15" fillId="0" borderId="0" xfId="0" applyFont="true" applyBorder="false" applyAlignment="false" applyProtection="false">
      <alignment horizontal="general" vertical="bottom" textRotation="0" wrapText="false" indent="0" shrinkToFit="false"/>
      <protection locked="true" hidden="false"/>
    </xf>
    <xf numFmtId="165" fontId="9" fillId="0" borderId="1" xfId="0" applyFont="true" applyBorder="true" applyAlignment="false" applyProtection="false">
      <alignment horizontal="general" vertical="bottom" textRotation="0" wrapText="false" indent="0" shrinkToFit="false"/>
      <protection locked="true" hidden="false"/>
    </xf>
    <xf numFmtId="173" fontId="9" fillId="0" borderId="1" xfId="0" applyFont="true" applyBorder="true" applyAlignment="false" applyProtection="false">
      <alignment horizontal="general" vertical="bottom" textRotation="0" wrapText="false" indent="0" shrinkToFit="false"/>
      <protection locked="true" hidden="false"/>
    </xf>
    <xf numFmtId="170" fontId="9" fillId="0" borderId="1" xfId="0" applyFont="true" applyBorder="true" applyAlignment="false" applyProtection="false">
      <alignment horizontal="general" vertical="bottom" textRotation="0" wrapText="false" indent="0" shrinkToFit="false"/>
      <protection locked="true" hidden="false"/>
    </xf>
    <xf numFmtId="164" fontId="9" fillId="2" borderId="1" xfId="0" applyFont="true" applyBorder="true" applyAlignment="false" applyProtection="false">
      <alignment horizontal="general" vertical="bottom" textRotation="0" wrapText="false" indent="0" shrinkToFit="false"/>
      <protection locked="true" hidden="false"/>
    </xf>
    <xf numFmtId="164" fontId="26" fillId="0" borderId="0" xfId="0" applyFont="true" applyBorder="fals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10">
    <dxf>
      <fill>
        <patternFill patternType="solid">
          <fgColor rgb="FF0D7A4F"/>
          <bgColor rgb="FF000000"/>
        </patternFill>
      </fill>
    </dxf>
    <dxf>
      <fill>
        <patternFill patternType="solid">
          <fgColor rgb="FFEEF3F0"/>
          <bgColor rgb="FF000000"/>
        </patternFill>
      </fill>
    </dxf>
    <dxf>
      <fill>
        <patternFill patternType="solid">
          <fgColor rgb="FFF5F5F5"/>
          <bgColor rgb="FF000000"/>
        </patternFill>
      </fill>
    </dxf>
    <dxf>
      <fill>
        <patternFill patternType="solid">
          <fgColor rgb="FF111D18"/>
          <bgColor rgb="FF000000"/>
        </patternFill>
      </fill>
    </dxf>
    <dxf>
      <fill>
        <patternFill patternType="solid">
          <fgColor rgb="FF7A8A82"/>
          <bgColor rgb="FF000000"/>
        </patternFill>
      </fill>
    </dxf>
    <dxf>
      <fill>
        <patternFill patternType="solid">
          <fgColor rgb="FFFFFFFF"/>
          <bgColor rgb="FF000000"/>
        </patternFill>
      </fill>
    </dxf>
    <dxf>
      <fill>
        <patternFill patternType="solid">
          <fgColor rgb="FFFFF8DC"/>
          <bgColor rgb="FF000000"/>
        </patternFill>
      </fill>
    </dxf>
    <dxf>
      <fill>
        <patternFill patternType="solid">
          <fgColor rgb="FF1F3FBF"/>
          <bgColor rgb="FF000000"/>
        </patternFill>
      </fill>
    </dxf>
    <dxf>
      <fill>
        <patternFill>
          <bgColor rgb="FFFCE4D6"/>
        </patternFill>
      </fill>
    </dxf>
    <dxf>
      <font>
        <name val="Arial"/>
        <charset val="1"/>
        <family val="0"/>
        <color rgb="FF8A9A92"/>
      </font>
    </dxf>
  </dxfs>
  <colors>
    <indexedColors>
      <rgbColor rgb="FF000000"/>
      <rgbColor rgb="FFFFFFFF"/>
      <rgbColor rgb="FFFF0000"/>
      <rgbColor rgb="FF00FF00"/>
      <rgbColor rgb="FF0000FF"/>
      <rgbColor rgb="FFF5F5F5"/>
      <rgbColor rgb="FFFF00FF"/>
      <rgbColor rgb="FF00FFFF"/>
      <rgbColor rgb="FF800000"/>
      <rgbColor rgb="FF008000"/>
      <rgbColor rgb="FF000080"/>
      <rgbColor rgb="FF808000"/>
      <rgbColor rgb="FF800080"/>
      <rgbColor rgb="FF0D7A4F"/>
      <rgbColor rgb="FFA0B0A8"/>
      <rgbColor rgb="FF878787"/>
      <rgbColor rgb="FF9999FF"/>
      <rgbColor rgb="FF993366"/>
      <rgbColor rgb="FFFFF8DC"/>
      <rgbColor rgb="FFD6E9F5"/>
      <rgbColor rgb="FF660066"/>
      <rgbColor rgb="FFFF8080"/>
      <rgbColor rgb="FF0066CC"/>
      <rgbColor rgb="FFD9D9D9"/>
      <rgbColor rgb="FF000080"/>
      <rgbColor rgb="FFFF00FF"/>
      <rgbColor rgb="FFFFFF00"/>
      <rgbColor rgb="FF00FFFF"/>
      <rgbColor rgb="FF800080"/>
      <rgbColor rgb="FF800000"/>
      <rgbColor rgb="FF008080"/>
      <rgbColor rgb="FF0000FF"/>
      <rgbColor rgb="FF00CCFF"/>
      <rgbColor rgb="FFEAF5EF"/>
      <rgbColor rgb="FFDCEFE4"/>
      <rgbColor rgb="FFEFE8D8"/>
      <rgbColor rgb="FFD3DDD8"/>
      <rgbColor rgb="FFEEF3F0"/>
      <rgbColor rgb="FFE6E0F2"/>
      <rgbColor rgb="FFFCE4D6"/>
      <rgbColor rgb="FF3366FF"/>
      <rgbColor rgb="FF33CCCC"/>
      <rgbColor rgb="FF99CC00"/>
      <rgbColor rgb="FFFFCC00"/>
      <rgbColor rgb="FFFF9900"/>
      <rgbColor rgb="FFFF6600"/>
      <rgbColor rgb="FF7A8A82"/>
      <rgbColor rgb="FF8A9A92"/>
      <rgbColor rgb="FF003366"/>
      <rgbColor rgb="FF13A368"/>
      <rgbColor rgb="FF111D18"/>
      <rgbColor rgb="FF333300"/>
      <rgbColor rgb="FF993300"/>
      <rgbColor rgb="FF993366"/>
      <rgbColor rgb="FF1F3FBF"/>
      <rgbColor rgb="FF3A5246"/>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sharedStrings" Target="sharedStrings.xml"/>
</Relationships>
</file>

<file path=xl/charts/chart1.xml><?xml version="1.0" encoding="utf-8"?>
<c:chartSpace xmlns:c="http://schemas.openxmlformats.org/drawingml/2006/chart" xmlns:a="http://schemas.openxmlformats.org/drawingml/2006/main" xmlns:r="http://schemas.openxmlformats.org/officeDocument/2006/relationships">
  <c:lang val="en-US"/>
  <c:roundedCorners val="0"/>
  <c:chart>
    <c:title>
      <c:tx>
        <c:rich>
          <a:bodyPr rot="0"/>
          <a:lstStyle/>
          <a:p>
            <a:pPr>
              <a:defRPr b="1" sz="1800" spc="-1" strike="noStrike">
                <a:solidFill>
                  <a:srgbClr val="000000"/>
                </a:solidFill>
                <a:latin typeface="Calibri"/>
              </a:defRPr>
            </a:pPr>
            <a:r>
              <a:rPr b="1" sz="1800" spc="-1" strike="noStrike">
                <a:solidFill>
                  <a:srgbClr val="000000"/>
                </a:solidFill>
                <a:latin typeface="Calibri"/>
              </a:rPr>
              <a:t>Lighting energy, kWh/yr</a:t>
            </a:r>
          </a:p>
        </c:rich>
      </c:tx>
      <c:overlay val="0"/>
      <c:spPr>
        <a:noFill/>
        <a:ln w="0">
          <a:noFill/>
        </a:ln>
      </c:spPr>
    </c:title>
    <c:autoTitleDeleted val="0"/>
    <c:plotArea>
      <c:barChart>
        <c:barDir val="bar"/>
        <c:grouping val="clustered"/>
        <c:varyColors val="0"/>
        <c:ser>
          <c:idx val="0"/>
          <c:order val="0"/>
          <c:spPr>
            <a:solidFill>
              <a:srgbClr val="0d7a4f"/>
            </a:solidFill>
            <a:ln w="0">
              <a:solidFill>
                <a:srgbClr val="0d7a4f"/>
              </a:solidFill>
            </a:ln>
          </c:spPr>
          <c:invertIfNegative val="0"/>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Summary!$J$9:$J$10</c:f>
              <c:strCache>
                <c:ptCount val="2"/>
                <c:pt idx="0">
                  <c:v>Existing</c:v>
                </c:pt>
                <c:pt idx="1">
                  <c:v>After retrofit</c:v>
                </c:pt>
              </c:strCache>
            </c:strRef>
          </c:cat>
          <c:val>
            <c:numRef>
              <c:f>Summary!$K$9:$K$10</c:f>
              <c:numCache>
                <c:formatCode>#,##0</c:formatCode>
                <c:ptCount val="2"/>
                <c:pt idx="0">
                  <c:v>0</c:v>
                </c:pt>
                <c:pt idx="1">
                  <c:v>0</c:v>
                </c:pt>
              </c:numCache>
            </c:numRef>
          </c:val>
        </c:ser>
        <c:gapWidth val="150"/>
        <c:overlap val="0"/>
        <c:axId val="90321611"/>
        <c:axId val="10294020"/>
      </c:barChart>
      <c:catAx>
        <c:axId val="90321611"/>
        <c:scaling>
          <c:orientation val="minMax"/>
        </c:scaling>
        <c:delete val="0"/>
        <c:axPos val="b"/>
        <c:numFmt formatCode="General" sourceLinked="1"/>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10294020"/>
        <c:crosses val="autoZero"/>
        <c:auto val="1"/>
        <c:lblAlgn val="ctr"/>
        <c:lblOffset val="100"/>
        <c:noMultiLvlLbl val="0"/>
      </c:catAx>
      <c:valAx>
        <c:axId val="10294020"/>
        <c:scaling>
          <c:orientation val="minMax"/>
        </c:scaling>
        <c:delete val="0"/>
        <c:axPos val="l"/>
        <c:numFmt formatCode="#,##0" sourceLinked="0"/>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90321611"/>
        <c:crosses val="autoZero"/>
        <c:crossBetween val="between"/>
      </c:valAx>
      <c:spPr>
        <a:noFill/>
        <a:ln w="0">
          <a:noFill/>
        </a:ln>
      </c:spPr>
    </c:plotArea>
    <c:plotVisOnly val="1"/>
    <c:dispBlanksAs val="gap"/>
  </c:chart>
  <c:spPr>
    <a:solidFill>
      <a:srgbClr val="ffffff"/>
    </a:solidFill>
    <a:ln w="9360">
      <a:solidFill>
        <a:srgbClr val="d9d9d9"/>
      </a:solidFill>
      <a:round/>
    </a:ln>
  </c:spPr>
</c:chartSpace>
</file>

<file path=xl/drawings/_rels/drawing2.xml.rels><?xml version="1.0" encoding="UTF-8"?>
<Relationships xmlns="http://schemas.openxmlformats.org/package/2006/relationships"><Relationship Id="rId1" Type="http://schemas.openxmlformats.org/officeDocument/2006/relationships/chart" Target="../charts/chart1.xml"/>
</Relationships>
</file>

<file path=xl/drawings/drawing1.xml><?xml version="1.0" encoding="utf-8"?>
<xdr:wsDr xmlns:xdr="http://schemas.openxmlformats.org/drawingml/2006/spreadsheetDrawing" xmlns:a="http://schemas.openxmlformats.org/drawingml/2006/main" xmlns:r="http://schemas.openxmlformats.org/officeDocument/2006/relationships"/>
</file>

<file path=xl/drawings/drawing2.xml><?xml version="1.0" encoding="utf-8"?>
<xdr:wsDr xmlns:xdr="http://schemas.openxmlformats.org/drawingml/2006/spreadsheetDrawing" xmlns:a="http://schemas.openxmlformats.org/drawingml/2006/main" xmlns:r="http://schemas.openxmlformats.org/officeDocument/2006/relationships">
  <xdr:twoCellAnchor editAs="oneCell">
    <xdr:from>
      <xdr:col>9</xdr:col>
      <xdr:colOff>0</xdr:colOff>
      <xdr:row>11</xdr:row>
      <xdr:rowOff>0</xdr:rowOff>
    </xdr:from>
    <xdr:to>
      <xdr:col>15</xdr:col>
      <xdr:colOff>40680</xdr:colOff>
      <xdr:row>20</xdr:row>
      <xdr:rowOff>156960</xdr:rowOff>
    </xdr:to>
    <xdr:graphicFrame>
      <xdr:nvGraphicFramePr>
        <xdr:cNvPr id="0" name="Chart 1"/>
        <xdr:cNvGraphicFramePr/>
      </xdr:nvGraphicFramePr>
      <xdr:xfrm>
        <a:off x="9656280" y="2228760"/>
        <a:ext cx="4319640" cy="187164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1.xml.rels><?xml version="1.0" encoding="UTF-8"?>
<Relationships xmlns="http://schemas.openxmlformats.org/package/2006/relationships"><Relationship Id="rId1" Type="http://schemas.openxmlformats.org/officeDocument/2006/relationships/hyperlink" Target="https://www.lumaquote.com/lighting-audit-software?utm_source=audit-template&amp;utm_medium=xlsx" TargetMode="External"/>
</Relationships>
</file>

<file path=xl/worksheets/_rels/sheet3.xml.rels><?xml version="1.0" encoding="UTF-8"?>
<Relationships xmlns="http://schemas.openxmlformats.org/package/2006/relationships"><Relationship Id="rId1" Type="http://schemas.openxmlformats.org/officeDocument/2006/relationships/comments" Target="../comments3.xml"/><Relationship Id="rId2" Type="http://schemas.openxmlformats.org/officeDocument/2006/relationships/vmlDrawing" Target="../drawings/vmlDrawing1.vml"/>
</Relationships>
</file>

<file path=xl/worksheets/_rels/sheet4.xml.rels><?xml version="1.0" encoding="UTF-8"?>
<Relationships xmlns="http://schemas.openxmlformats.org/package/2006/relationships"><Relationship Id="rId1" Type="http://schemas.openxmlformats.org/officeDocument/2006/relationships/comments" Target="../comments4.xml"/><Relationship Id="rId2" Type="http://schemas.openxmlformats.org/officeDocument/2006/relationships/drawing" Target="../drawings/drawing1.xml"/><Relationship Id="rId3" Type="http://schemas.openxmlformats.org/officeDocument/2006/relationships/vmlDrawing" Target="../drawings/vmlDrawing2.vml"/>
</Relationships>
</file>

<file path=xl/worksheets/_rels/sheet5.xml.rels><?xml version="1.0" encoding="UTF-8"?>
<Relationships xmlns="http://schemas.openxmlformats.org/package/2006/relationships"><Relationship Id="rId1" Type="http://schemas.openxmlformats.org/officeDocument/2006/relationships/drawing" Target="../drawings/drawing2.xml"/>
</Relationships>
</file>

<file path=xl/worksheets/_rels/sheet6.xml.rels><?xml version="1.0" encoding="UTF-8"?>
<Relationships xmlns="http://schemas.openxmlformats.org/package/2006/relationships"><Relationship Id="rId1" Type="http://schemas.openxmlformats.org/officeDocument/2006/relationships/comments" Target="../comments6.xml"/><Relationship Id="rId2" Type="http://schemas.openxmlformats.org/officeDocument/2006/relationships/vmlDrawing" Target="../drawings/vmlDrawing3.v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0D7A4F"/>
    <pageSetUpPr fitToPage="true"/>
  </sheetPr>
  <dimension ref="B2:C36"/>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
    <col collapsed="false" customWidth="true" hidden="false" outlineLevel="0" max="2" min="2" style="0" width="26"/>
    <col collapsed="false" customWidth="true" hidden="false" outlineLevel="0" max="3" min="3" style="0" width="92"/>
  </cols>
  <sheetData>
    <row r="2" customFormat="false" ht="30" hidden="false" customHeight="true" outlineLevel="0" collapsed="false">
      <c r="B2" s="1" t="s">
        <v>0</v>
      </c>
    </row>
    <row r="3" customFormat="false" ht="15" hidden="false" customHeight="false" outlineLevel="0" collapsed="false">
      <c r="B3" s="2" t="s">
        <v>1</v>
      </c>
    </row>
    <row r="4" customFormat="false" ht="15" hidden="false" customHeight="false" outlineLevel="0" collapsed="false">
      <c r="B4" s="3" t="s">
        <v>2</v>
      </c>
      <c r="C4" s="3"/>
    </row>
    <row r="6" customFormat="false" ht="15" hidden="false" customHeight="false" outlineLevel="0" collapsed="false">
      <c r="B6" s="4" t="s">
        <v>3</v>
      </c>
    </row>
    <row r="7" customFormat="false" ht="15" hidden="false" customHeight="true" outlineLevel="0" collapsed="false">
      <c r="B7" s="5" t="s">
        <v>4</v>
      </c>
      <c r="C7" s="6" t="s">
        <v>5</v>
      </c>
    </row>
    <row r="8" customFormat="false" ht="30" hidden="false" customHeight="true" outlineLevel="0" collapsed="false">
      <c r="B8" s="5" t="s">
        <v>6</v>
      </c>
      <c r="C8" s="6" t="s">
        <v>7</v>
      </c>
    </row>
    <row r="9" customFormat="false" ht="30" hidden="false" customHeight="true" outlineLevel="0" collapsed="false">
      <c r="B9" s="5" t="s">
        <v>8</v>
      </c>
      <c r="C9" s="6" t="s">
        <v>9</v>
      </c>
    </row>
    <row r="10" customFormat="false" ht="30" hidden="false" customHeight="true" outlineLevel="0" collapsed="false">
      <c r="B10" s="5" t="s">
        <v>10</v>
      </c>
      <c r="C10" s="6" t="s">
        <v>11</v>
      </c>
    </row>
    <row r="11" customFormat="false" ht="15" hidden="false" customHeight="true" outlineLevel="0" collapsed="false">
      <c r="B11" s="5" t="s">
        <v>12</v>
      </c>
      <c r="C11" s="6" t="s">
        <v>13</v>
      </c>
    </row>
    <row r="13" customFormat="false" ht="15" hidden="false" customHeight="false" outlineLevel="0" collapsed="false">
      <c r="B13" s="4" t="s">
        <v>14</v>
      </c>
    </row>
    <row r="14" customFormat="false" ht="15" hidden="false" customHeight="false" outlineLevel="0" collapsed="false">
      <c r="B14" s="7"/>
      <c r="C14" s="6" t="s">
        <v>15</v>
      </c>
    </row>
    <row r="15" customFormat="false" ht="15" hidden="false" customHeight="false" outlineLevel="0" collapsed="false">
      <c r="B15" s="8"/>
      <c r="C15" s="6" t="s">
        <v>16</v>
      </c>
    </row>
    <row r="16" customFormat="false" ht="15" hidden="false" customHeight="false" outlineLevel="0" collapsed="false">
      <c r="B16" s="9"/>
      <c r="C16" s="6" t="s">
        <v>17</v>
      </c>
    </row>
    <row r="17" customFormat="false" ht="23.85" hidden="false" customHeight="false" outlineLevel="0" collapsed="false">
      <c r="B17" s="10"/>
      <c r="C17" s="6" t="s">
        <v>18</v>
      </c>
    </row>
    <row r="19" customFormat="false" ht="15" hidden="false" customHeight="false" outlineLevel="0" collapsed="false">
      <c r="B19" s="4" t="s">
        <v>19</v>
      </c>
    </row>
    <row r="20" customFormat="false" ht="30" hidden="false" customHeight="true" outlineLevel="0" collapsed="false">
      <c r="B20" s="5" t="s">
        <v>20</v>
      </c>
      <c r="C20" s="6" t="s">
        <v>21</v>
      </c>
    </row>
    <row r="21" customFormat="false" ht="30" hidden="false" customHeight="true" outlineLevel="0" collapsed="false">
      <c r="B21" s="5" t="s">
        <v>22</v>
      </c>
      <c r="C21" s="6" t="s">
        <v>23</v>
      </c>
    </row>
    <row r="22" customFormat="false" ht="30" hidden="false" customHeight="true" outlineLevel="0" collapsed="false">
      <c r="B22" s="5" t="s">
        <v>24</v>
      </c>
      <c r="C22" s="6" t="s">
        <v>25</v>
      </c>
    </row>
    <row r="23" customFormat="false" ht="15" hidden="false" customHeight="true" outlineLevel="0" collapsed="false">
      <c r="B23" s="5" t="s">
        <v>26</v>
      </c>
      <c r="C23" s="6" t="s">
        <v>27</v>
      </c>
    </row>
    <row r="25" customFormat="false" ht="15" hidden="false" customHeight="false" outlineLevel="0" collapsed="false">
      <c r="B25" s="4" t="s">
        <v>28</v>
      </c>
    </row>
    <row r="26" customFormat="false" ht="30" hidden="false" customHeight="true" outlineLevel="0" collapsed="false">
      <c r="B26" s="5" t="s">
        <v>29</v>
      </c>
      <c r="C26" s="6" t="s">
        <v>30</v>
      </c>
    </row>
    <row r="27" customFormat="false" ht="30" hidden="false" customHeight="true" outlineLevel="0" collapsed="false">
      <c r="B27" s="5" t="s">
        <v>31</v>
      </c>
      <c r="C27" s="6" t="s">
        <v>32</v>
      </c>
    </row>
    <row r="28" customFormat="false" ht="30" hidden="false" customHeight="true" outlineLevel="0" collapsed="false">
      <c r="B28" s="5" t="s">
        <v>33</v>
      </c>
      <c r="C28" s="6" t="s">
        <v>34</v>
      </c>
    </row>
    <row r="29" customFormat="false" ht="30" hidden="false" customHeight="true" outlineLevel="0" collapsed="false">
      <c r="B29" s="5" t="s">
        <v>35</v>
      </c>
      <c r="C29" s="6" t="s">
        <v>36</v>
      </c>
    </row>
    <row r="30" customFormat="false" ht="15" hidden="false" customHeight="true" outlineLevel="0" collapsed="false">
      <c r="B30" s="5" t="s">
        <v>37</v>
      </c>
      <c r="C30" s="6" t="s">
        <v>38</v>
      </c>
    </row>
    <row r="32" customFormat="false" ht="15" hidden="false" customHeight="false" outlineLevel="0" collapsed="false">
      <c r="B32" s="4" t="s">
        <v>39</v>
      </c>
    </row>
    <row r="33" customFormat="false" ht="31.5" hidden="false" customHeight="true" outlineLevel="0" collapsed="false">
      <c r="B33" s="11" t="s">
        <v>40</v>
      </c>
      <c r="C33" s="6" t="s">
        <v>41</v>
      </c>
    </row>
    <row r="34" customFormat="false" ht="15" hidden="false" customHeight="false" outlineLevel="0" collapsed="false">
      <c r="C34" s="12" t="s">
        <v>42</v>
      </c>
    </row>
    <row r="36" customFormat="false" ht="15" hidden="false" customHeight="false" outlineLevel="0" collapsed="false">
      <c r="B36" s="13" t="s">
        <v>43</v>
      </c>
      <c r="C36" s="13"/>
    </row>
  </sheetData>
  <mergeCells count="2">
    <mergeCell ref="B4:C4"/>
    <mergeCell ref="B36:C36"/>
  </mergeCells>
  <hyperlinks>
    <hyperlink ref="C34" r:id="rId1" display="lumaquote.com/lighting-audit-software"/>
  </hyperlinks>
  <printOptions headings="false" gridLines="false" gridLinesSet="true" horizontalCentered="true" verticalCentered="false"/>
  <pageMargins left="0.75" right="0.75" top="1" bottom="1" header="0.511811023622047" footer="0.5"/>
  <pageSetup paperSize="1" scale="100" fitToWidth="1" fitToHeight="0" pageOrder="downThenOver" orientation="landscape" blackAndWhite="false" draft="false" cellComments="none" horizontalDpi="300" verticalDpi="300" copies="1"/>
  <headerFooter differentFirst="false" differentOddEven="false">
    <oddHeader/>
    <oddFooter>&amp;LLumaQuote Lighting Audit Template&amp;RPage &amp;P of &amp;N</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13A368"/>
    <pageSetUpPr fitToPage="true"/>
  </sheetPr>
  <dimension ref="A1:E26"/>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4" topLeftCell="A5"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2"/>
    <col collapsed="false" customWidth="true" hidden="false" outlineLevel="0" max="2" min="2" style="0" width="32"/>
    <col collapsed="false" customWidth="true" hidden="false" outlineLevel="0" max="3" min="3" style="0" width="30"/>
    <col collapsed="false" customWidth="true" hidden="false" outlineLevel="0" max="4" min="4" style="0" width="32"/>
    <col collapsed="false" customWidth="true" hidden="false" outlineLevel="0" max="5" min="5" style="0" width="46"/>
  </cols>
  <sheetData>
    <row r="1" customFormat="false" ht="25.5" hidden="false" customHeight="true" outlineLevel="0" collapsed="false">
      <c r="A1" s="14" t="s">
        <v>44</v>
      </c>
    </row>
    <row r="2" customFormat="false" ht="15" hidden="false" customHeight="false" outlineLevel="0" collapsed="false">
      <c r="A2" s="15" t="s">
        <v>45</v>
      </c>
    </row>
    <row r="4" customFormat="false" ht="15" hidden="false" customHeight="false" outlineLevel="0" collapsed="false">
      <c r="B4" s="16" t="s">
        <v>46</v>
      </c>
      <c r="C4" s="16" t="s">
        <v>47</v>
      </c>
      <c r="D4" s="16" t="s">
        <v>48</v>
      </c>
      <c r="E4" s="16" t="s">
        <v>49</v>
      </c>
    </row>
    <row r="5" customFormat="false" ht="15" hidden="false" customHeight="false" outlineLevel="0" collapsed="false">
      <c r="B5" s="17" t="s">
        <v>50</v>
      </c>
      <c r="C5" s="18"/>
      <c r="D5" s="18"/>
      <c r="E5" s="18"/>
    </row>
    <row r="6" customFormat="false" ht="15" hidden="false" customHeight="false" outlineLevel="0" collapsed="false">
      <c r="B6" s="19" t="s">
        <v>51</v>
      </c>
      <c r="C6" s="20"/>
      <c r="D6" s="21" t="s">
        <v>52</v>
      </c>
      <c r="E6" s="22" t="s">
        <v>53</v>
      </c>
    </row>
    <row r="7" customFormat="false" ht="15" hidden="false" customHeight="false" outlineLevel="0" collapsed="false">
      <c r="B7" s="19" t="s">
        <v>54</v>
      </c>
      <c r="C7" s="20"/>
      <c r="D7" s="21" t="s">
        <v>55</v>
      </c>
      <c r="E7" s="22"/>
    </row>
    <row r="8" customFormat="false" ht="15" hidden="false" customHeight="false" outlineLevel="0" collapsed="false">
      <c r="B8" s="19" t="s">
        <v>56</v>
      </c>
      <c r="C8" s="20"/>
      <c r="D8" s="21" t="s">
        <v>57</v>
      </c>
      <c r="E8" s="22" t="s">
        <v>58</v>
      </c>
    </row>
    <row r="9" customFormat="false" ht="15" hidden="false" customHeight="false" outlineLevel="0" collapsed="false">
      <c r="B9" s="19" t="s">
        <v>59</v>
      </c>
      <c r="C9" s="20"/>
      <c r="D9" s="21" t="s">
        <v>60</v>
      </c>
      <c r="E9" s="22" t="s">
        <v>61</v>
      </c>
    </row>
    <row r="10" customFormat="false" ht="15" hidden="false" customHeight="false" outlineLevel="0" collapsed="false">
      <c r="B10" s="19" t="s">
        <v>62</v>
      </c>
      <c r="C10" s="20"/>
      <c r="D10" s="21" t="s">
        <v>63</v>
      </c>
      <c r="E10" s="22"/>
    </row>
    <row r="11" customFormat="false" ht="15" hidden="false" customHeight="false" outlineLevel="0" collapsed="false">
      <c r="B11" s="19" t="s">
        <v>64</v>
      </c>
      <c r="C11" s="20"/>
      <c r="D11" s="21" t="s">
        <v>65</v>
      </c>
      <c r="E11" s="22"/>
    </row>
    <row r="12" customFormat="false" ht="15" hidden="false" customHeight="false" outlineLevel="0" collapsed="false">
      <c r="B12" s="19" t="s">
        <v>66</v>
      </c>
      <c r="C12" s="20"/>
      <c r="D12" s="21" t="s">
        <v>67</v>
      </c>
      <c r="E12" s="22" t="s">
        <v>68</v>
      </c>
    </row>
    <row r="13" customFormat="false" ht="15" hidden="false" customHeight="false" outlineLevel="0" collapsed="false">
      <c r="B13" s="19" t="s">
        <v>69</v>
      </c>
      <c r="C13" s="23"/>
      <c r="D13" s="21" t="n">
        <v>52000</v>
      </c>
      <c r="E13" s="22" t="s">
        <v>70</v>
      </c>
    </row>
    <row r="14" customFormat="false" ht="15" hidden="false" customHeight="false" outlineLevel="0" collapsed="false">
      <c r="B14" s="19" t="s">
        <v>71</v>
      </c>
      <c r="C14" s="20"/>
      <c r="D14" s="21" t="s">
        <v>72</v>
      </c>
      <c r="E14" s="22"/>
    </row>
    <row r="15" customFormat="false" ht="15" hidden="false" customHeight="false" outlineLevel="0" collapsed="false">
      <c r="B15" s="17" t="s">
        <v>73</v>
      </c>
      <c r="C15" s="18"/>
      <c r="D15" s="18"/>
      <c r="E15" s="18"/>
    </row>
    <row r="16" customFormat="false" ht="15" hidden="false" customHeight="false" outlineLevel="0" collapsed="false">
      <c r="B16" s="19" t="s">
        <v>74</v>
      </c>
      <c r="C16" s="20"/>
      <c r="D16" s="21" t="s">
        <v>75</v>
      </c>
      <c r="E16" s="22"/>
    </row>
    <row r="17" customFormat="false" ht="15" hidden="false" customHeight="false" outlineLevel="0" collapsed="false">
      <c r="B17" s="19" t="s">
        <v>76</v>
      </c>
      <c r="C17" s="24"/>
      <c r="D17" s="25" t="n">
        <v>0.13</v>
      </c>
      <c r="E17" s="22" t="s">
        <v>77</v>
      </c>
    </row>
    <row r="18" customFormat="false" ht="15" hidden="false" customHeight="false" outlineLevel="0" collapsed="false">
      <c r="B18" s="19" t="s">
        <v>78</v>
      </c>
      <c r="C18" s="26"/>
      <c r="D18" s="27" t="n">
        <v>9.5</v>
      </c>
      <c r="E18" s="22" t="s">
        <v>79</v>
      </c>
    </row>
    <row r="19" customFormat="false" ht="15" hidden="false" customHeight="false" outlineLevel="0" collapsed="false">
      <c r="B19" s="19" t="s">
        <v>80</v>
      </c>
      <c r="C19" s="20"/>
      <c r="D19" s="21" t="s">
        <v>81</v>
      </c>
      <c r="E19" s="22" t="s">
        <v>82</v>
      </c>
    </row>
    <row r="20" customFormat="false" ht="15" hidden="false" customHeight="false" outlineLevel="0" collapsed="false">
      <c r="B20" s="19" t="s">
        <v>83</v>
      </c>
      <c r="C20" s="20"/>
      <c r="D20" s="21" t="s">
        <v>84</v>
      </c>
      <c r="E20" s="22"/>
    </row>
    <row r="21" customFormat="false" ht="15" hidden="false" customHeight="false" outlineLevel="0" collapsed="false">
      <c r="B21" s="19" t="s">
        <v>85</v>
      </c>
      <c r="C21" s="28"/>
      <c r="D21" s="29" t="n">
        <v>0.25</v>
      </c>
      <c r="E21" s="22" t="s">
        <v>86</v>
      </c>
    </row>
    <row r="22" customFormat="false" ht="15" hidden="false" customHeight="false" outlineLevel="0" collapsed="false">
      <c r="B22" s="17" t="s">
        <v>87</v>
      </c>
      <c r="C22" s="18"/>
      <c r="D22" s="18"/>
      <c r="E22" s="18"/>
    </row>
    <row r="23" customFormat="false" ht="15" hidden="false" customHeight="false" outlineLevel="0" collapsed="false">
      <c r="B23" s="19" t="s">
        <v>88</v>
      </c>
      <c r="C23" s="20"/>
      <c r="D23" s="21" t="s">
        <v>89</v>
      </c>
      <c r="E23" s="22" t="s">
        <v>90</v>
      </c>
    </row>
    <row r="24" customFormat="false" ht="15" hidden="false" customHeight="false" outlineLevel="0" collapsed="false">
      <c r="B24" s="19" t="s">
        <v>91</v>
      </c>
      <c r="C24" s="20"/>
      <c r="D24" s="21" t="s">
        <v>92</v>
      </c>
      <c r="E24" s="22"/>
    </row>
    <row r="25" customFormat="false" ht="15" hidden="false" customHeight="false" outlineLevel="0" collapsed="false">
      <c r="B25" s="19" t="s">
        <v>93</v>
      </c>
      <c r="C25" s="20"/>
      <c r="D25" s="21" t="s">
        <v>94</v>
      </c>
      <c r="E25" s="22" t="s">
        <v>95</v>
      </c>
    </row>
    <row r="26" customFormat="false" ht="15" hidden="false" customHeight="false" outlineLevel="0" collapsed="false">
      <c r="B26" s="19" t="s">
        <v>96</v>
      </c>
      <c r="C26" s="20"/>
      <c r="D26" s="21" t="s">
        <v>97</v>
      </c>
      <c r="E26" s="22"/>
    </row>
  </sheetData>
  <dataValidations count="3">
    <dataValidation allowBlank="true" errorStyle="stop" operator="between" showDropDown="false" showErrorMessage="false" showInputMessage="false" sqref="C12" type="list">
      <formula1>L_BUILDING</formula1>
      <formula2>0</formula2>
    </dataValidation>
    <dataValidation allowBlank="true" errorStyle="stop" operator="between" showDropDown="false" showErrorMessage="false" showInputMessage="false" sqref="C23" type="list">
      <formula1>L_YES</formula1>
      <formula2>0</formula2>
    </dataValidation>
    <dataValidation allowBlank="true" error="Enter the rate in dollars per kWh, for example 0.13." errorStyle="stop" errorTitle="Energy rate" operator="between" showDropDown="false" showErrorMessage="true" showInputMessage="false" sqref="C17" type="decimal">
      <formula1>0</formula1>
      <formula2>5</formula2>
    </dataValidation>
  </dataValidations>
  <printOptions headings="false" gridLines="false" gridLinesSet="true" horizontalCentered="true" verticalCentered="false"/>
  <pageMargins left="0.75" right="0.75" top="1" bottom="1" header="0.511811023622047" footer="0.5"/>
  <pageSetup paperSize="1" scale="100" fitToWidth="1" fitToHeight="0" pageOrder="downThenOver" orientation="landscape" blackAndWhite="false" draft="false" cellComments="none" horizontalDpi="300" verticalDpi="300" copies="1"/>
  <headerFooter differentFirst="false" differentOddEven="false">
    <oddHeader/>
    <oddFooter>&amp;LLumaQuote Lighting Audit Template&amp;RPage &amp;P of &amp;N</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13A368"/>
    <pageSetUpPr fitToPage="true"/>
  </sheetPr>
  <dimension ref="A1:U105"/>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2" ySplit="5" topLeftCell="C6" activePane="bottomRight" state="frozen"/>
      <selection pane="topLeft" activeCell="A1" activeCellId="0" sqref="A1"/>
      <selection pane="topRight" activeCell="C1" activeCellId="0" sqref="C1"/>
      <selection pane="bottomLeft" activeCell="A6" activeCellId="0" sqref="A6"/>
      <selection pane="bottomRight" activeCell="A1" activeCellId="0" sqref="A1"/>
    </sheetView>
  </sheetViews>
  <sheetFormatPr defaultColWidth="8.6796875" defaultRowHeight="15" zeroHeight="false" outlineLevelRow="0" outlineLevelCol="0"/>
  <cols>
    <col collapsed="false" customWidth="true" hidden="false" outlineLevel="0" max="1" min="1" style="0" width="16"/>
    <col collapsed="false" customWidth="true" hidden="false" outlineLevel="0" max="2" min="2" style="0" width="27"/>
    <col collapsed="false" customWidth="true" hidden="false" outlineLevel="0" max="3" min="3" style="0" width="22"/>
    <col collapsed="false" customWidth="true" hidden="false" outlineLevel="0" max="4" min="4" style="0" width="10"/>
    <col collapsed="false" customWidth="true" hidden="false" outlineLevel="0" max="5" min="5" style="0" width="9"/>
    <col collapsed="false" customWidth="true" hidden="false" outlineLevel="0" max="7" min="6" style="0" width="8"/>
    <col collapsed="false" customWidth="true" hidden="false" outlineLevel="0" max="8" min="8" style="0" width="9"/>
    <col collapsed="false" customWidth="true" hidden="false" outlineLevel="0" max="9" min="9" style="0" width="15"/>
    <col collapsed="false" customWidth="true" hidden="false" outlineLevel="0" max="10" min="10" style="0" width="10"/>
    <col collapsed="false" customWidth="true" hidden="false" outlineLevel="0" max="11" min="11" style="0" width="24"/>
    <col collapsed="false" customWidth="true" hidden="false" outlineLevel="0" max="14" min="12" style="0" width="11"/>
    <col collapsed="false" customWidth="true" hidden="false" outlineLevel="0" max="15" min="15" style="0" width="20"/>
    <col collapsed="false" customWidth="true" hidden="false" outlineLevel="0" max="17" min="16" style="0" width="8"/>
    <col collapsed="false" customWidth="true" hidden="false" outlineLevel="0" max="18" min="18" style="0" width="9"/>
    <col collapsed="false" customWidth="true" hidden="false" outlineLevel="0" max="20" min="19" style="0" width="11"/>
    <col collapsed="false" customWidth="true" hidden="false" outlineLevel="0" max="21" min="21" style="0" width="28"/>
  </cols>
  <sheetData>
    <row r="1" customFormat="false" ht="25.5" hidden="false" customHeight="true" outlineLevel="0" collapsed="false">
      <c r="A1" s="14" t="s">
        <v>98</v>
      </c>
    </row>
    <row r="2" customFormat="false" ht="15" hidden="false" customHeight="false" outlineLevel="0" collapsed="false">
      <c r="A2" s="15" t="s">
        <v>99</v>
      </c>
    </row>
    <row r="3" customFormat="false" ht="15" hidden="false" customHeight="true" outlineLevel="0" collapsed="false">
      <c r="A3" s="30" t="s">
        <v>100</v>
      </c>
      <c r="B3" s="30"/>
      <c r="C3" s="30"/>
      <c r="D3" s="30"/>
      <c r="E3" s="30"/>
      <c r="F3" s="31" t="s">
        <v>101</v>
      </c>
      <c r="G3" s="31"/>
      <c r="H3" s="31"/>
      <c r="I3" s="32" t="s">
        <v>102</v>
      </c>
      <c r="J3" s="32"/>
      <c r="K3" s="32"/>
      <c r="L3" s="33" t="s">
        <v>103</v>
      </c>
      <c r="M3" s="33"/>
      <c r="N3" s="33"/>
      <c r="O3" s="33"/>
      <c r="P3" s="31" t="s">
        <v>104</v>
      </c>
      <c r="Q3" s="31"/>
      <c r="R3" s="31"/>
      <c r="S3" s="31"/>
      <c r="T3" s="31"/>
      <c r="U3" s="32"/>
    </row>
    <row r="4" customFormat="false" ht="39.75" hidden="false" customHeight="true" outlineLevel="0" collapsed="false">
      <c r="A4" s="16" t="s">
        <v>105</v>
      </c>
      <c r="B4" s="16" t="s">
        <v>106</v>
      </c>
      <c r="C4" s="16" t="s">
        <v>107</v>
      </c>
      <c r="D4" s="16" t="s">
        <v>108</v>
      </c>
      <c r="E4" s="16" t="s">
        <v>109</v>
      </c>
      <c r="F4" s="16" t="s">
        <v>110</v>
      </c>
      <c r="G4" s="16" t="s">
        <v>111</v>
      </c>
      <c r="H4" s="16" t="s">
        <v>112</v>
      </c>
      <c r="I4" s="16" t="s">
        <v>113</v>
      </c>
      <c r="J4" s="16" t="s">
        <v>114</v>
      </c>
      <c r="K4" s="16" t="s">
        <v>115</v>
      </c>
      <c r="L4" s="16" t="s">
        <v>116</v>
      </c>
      <c r="M4" s="16" t="s">
        <v>117</v>
      </c>
      <c r="N4" s="16" t="s">
        <v>118</v>
      </c>
      <c r="O4" s="16" t="s">
        <v>119</v>
      </c>
      <c r="P4" s="16" t="s">
        <v>120</v>
      </c>
      <c r="Q4" s="16" t="s">
        <v>121</v>
      </c>
      <c r="R4" s="16" t="s">
        <v>122</v>
      </c>
      <c r="S4" s="16" t="s">
        <v>123</v>
      </c>
      <c r="T4" s="16" t="s">
        <v>124</v>
      </c>
      <c r="U4" s="16" t="s">
        <v>125</v>
      </c>
    </row>
    <row r="5" customFormat="false" ht="15" hidden="false" customHeight="false" outlineLevel="0" collapsed="false">
      <c r="A5" s="34" t="s">
        <v>126</v>
      </c>
      <c r="B5" s="34" t="s">
        <v>127</v>
      </c>
      <c r="C5" s="34" t="s">
        <v>128</v>
      </c>
      <c r="D5" s="35" t="n">
        <v>48000</v>
      </c>
      <c r="E5" s="36" t="n">
        <v>32</v>
      </c>
      <c r="F5" s="36" t="n">
        <v>16</v>
      </c>
      <c r="G5" s="37" t="n">
        <v>260</v>
      </c>
      <c r="H5" s="35" t="n">
        <f aca="false">IF(OR(F5="",G5=""),"",F5*G5)</f>
        <v>4160</v>
      </c>
      <c r="I5" s="34" t="s">
        <v>129</v>
      </c>
      <c r="J5" s="34" t="s">
        <v>130</v>
      </c>
      <c r="K5" s="34" t="s">
        <v>131</v>
      </c>
      <c r="L5" s="37" t="n">
        <v>12</v>
      </c>
      <c r="M5" s="37" t="n">
        <v>0</v>
      </c>
      <c r="N5" s="37" t="n">
        <v>0</v>
      </c>
      <c r="O5" s="34"/>
      <c r="P5" s="37" t="n">
        <f aca="false">IF(B5="","",COUNTIF('Fixture Inventory'!$B$5,B5))</f>
        <v>1</v>
      </c>
      <c r="Q5" s="35" t="n">
        <f aca="false">IF(B5="","",SUMIF('Fixture Inventory'!$B$5,B5,'Fixture Inventory'!$J$5))</f>
        <v>64</v>
      </c>
      <c r="R5" s="38" t="n">
        <f aca="false">IF(B5="","",SUMIF('Fixture Inventory'!$B$5,B5,'Fixture Inventory'!$N$5))</f>
        <v>29.312</v>
      </c>
      <c r="S5" s="35" t="n">
        <f aca="false">IF(B5="","",SUMIF('Fixture Inventory'!$B$5,B5,'Fixture Inventory'!$O$5))</f>
        <v>121937.92</v>
      </c>
      <c r="T5" s="39" t="n">
        <f aca="false">IF(OR(B5="",N(D5)=0),"",R5*1000/D5)</f>
        <v>0.610666666666667</v>
      </c>
      <c r="U5" s="34" t="s">
        <v>132</v>
      </c>
    </row>
    <row r="6" customFormat="false" ht="15" hidden="false" customHeight="false" outlineLevel="0" collapsed="false">
      <c r="A6" s="40"/>
      <c r="B6" s="40"/>
      <c r="C6" s="40"/>
      <c r="D6" s="41"/>
      <c r="E6" s="42"/>
      <c r="F6" s="42"/>
      <c r="G6" s="43"/>
      <c r="H6" s="44" t="str">
        <f aca="false">IF(OR(F6="",G6=""),"",F6*G6)</f>
        <v/>
      </c>
      <c r="I6" s="40"/>
      <c r="J6" s="40"/>
      <c r="K6" s="40"/>
      <c r="L6" s="43"/>
      <c r="M6" s="43"/>
      <c r="N6" s="43"/>
      <c r="O6" s="40"/>
      <c r="P6" s="45" t="str">
        <f aca="false">IF(B6="","",COUNTIF('Fixture Inventory'!$B$6:$B$405,B6))</f>
        <v/>
      </c>
      <c r="Q6" s="44" t="str">
        <f aca="false">IF(B6="","",SUMIF('Fixture Inventory'!$B$6:$B$405,B6,'Fixture Inventory'!$J$6:$J$405))</f>
        <v/>
      </c>
      <c r="R6" s="46" t="str">
        <f aca="false">IF(B6="","",SUMIF('Fixture Inventory'!$B$6:$B$405,B6,'Fixture Inventory'!$N$6:$N$405))</f>
        <v/>
      </c>
      <c r="S6" s="44" t="str">
        <f aca="false">IF(B6="","",SUMIF('Fixture Inventory'!$B$6:$B$405,B6,'Fixture Inventory'!$O$6:$O$405))</f>
        <v/>
      </c>
      <c r="T6" s="47" t="str">
        <f aca="false">IF(OR(B6="",N(D6)=0),"",R6*1000/D6)</f>
        <v/>
      </c>
      <c r="U6" s="40"/>
    </row>
    <row r="7" customFormat="false" ht="15" hidden="false" customHeight="false" outlineLevel="0" collapsed="false">
      <c r="A7" s="40"/>
      <c r="B7" s="40"/>
      <c r="C7" s="40"/>
      <c r="D7" s="41"/>
      <c r="E7" s="42"/>
      <c r="F7" s="42"/>
      <c r="G7" s="43"/>
      <c r="H7" s="44" t="str">
        <f aca="false">IF(OR(F7="",G7=""),"",F7*G7)</f>
        <v/>
      </c>
      <c r="I7" s="40"/>
      <c r="J7" s="40"/>
      <c r="K7" s="40"/>
      <c r="L7" s="43"/>
      <c r="M7" s="43"/>
      <c r="N7" s="43"/>
      <c r="O7" s="40"/>
      <c r="P7" s="45" t="str">
        <f aca="false">IF(B7="","",COUNTIF('Fixture Inventory'!$B$6:$B$405,B7))</f>
        <v/>
      </c>
      <c r="Q7" s="44" t="str">
        <f aca="false">IF(B7="","",SUMIF('Fixture Inventory'!$B$6:$B$405,B7,'Fixture Inventory'!$J$6:$J$405))</f>
        <v/>
      </c>
      <c r="R7" s="46" t="str">
        <f aca="false">IF(B7="","",SUMIF('Fixture Inventory'!$B$6:$B$405,B7,'Fixture Inventory'!$N$6:$N$405))</f>
        <v/>
      </c>
      <c r="S7" s="44" t="str">
        <f aca="false">IF(B7="","",SUMIF('Fixture Inventory'!$B$6:$B$405,B7,'Fixture Inventory'!$O$6:$O$405))</f>
        <v/>
      </c>
      <c r="T7" s="47" t="str">
        <f aca="false">IF(OR(B7="",N(D7)=0),"",R7*1000/D7)</f>
        <v/>
      </c>
      <c r="U7" s="40"/>
    </row>
    <row r="8" customFormat="false" ht="15" hidden="false" customHeight="false" outlineLevel="0" collapsed="false">
      <c r="A8" s="40"/>
      <c r="B8" s="40"/>
      <c r="C8" s="40"/>
      <c r="D8" s="41"/>
      <c r="E8" s="42"/>
      <c r="F8" s="42"/>
      <c r="G8" s="43"/>
      <c r="H8" s="44" t="str">
        <f aca="false">IF(OR(F8="",G8=""),"",F8*G8)</f>
        <v/>
      </c>
      <c r="I8" s="40"/>
      <c r="J8" s="40"/>
      <c r="K8" s="40"/>
      <c r="L8" s="43"/>
      <c r="M8" s="43"/>
      <c r="N8" s="43"/>
      <c r="O8" s="40"/>
      <c r="P8" s="45" t="str">
        <f aca="false">IF(B8="","",COUNTIF('Fixture Inventory'!$B$6:$B$405,B8))</f>
        <v/>
      </c>
      <c r="Q8" s="44" t="str">
        <f aca="false">IF(B8="","",SUMIF('Fixture Inventory'!$B$6:$B$405,B8,'Fixture Inventory'!$J$6:$J$405))</f>
        <v/>
      </c>
      <c r="R8" s="46" t="str">
        <f aca="false">IF(B8="","",SUMIF('Fixture Inventory'!$B$6:$B$405,B8,'Fixture Inventory'!$N$6:$N$405))</f>
        <v/>
      </c>
      <c r="S8" s="44" t="str">
        <f aca="false">IF(B8="","",SUMIF('Fixture Inventory'!$B$6:$B$405,B8,'Fixture Inventory'!$O$6:$O$405))</f>
        <v/>
      </c>
      <c r="T8" s="47" t="str">
        <f aca="false">IF(OR(B8="",N(D8)=0),"",R8*1000/D8)</f>
        <v/>
      </c>
      <c r="U8" s="40"/>
    </row>
    <row r="9" customFormat="false" ht="15" hidden="false" customHeight="false" outlineLevel="0" collapsed="false">
      <c r="A9" s="40"/>
      <c r="B9" s="40"/>
      <c r="C9" s="40"/>
      <c r="D9" s="41"/>
      <c r="E9" s="42"/>
      <c r="F9" s="42"/>
      <c r="G9" s="43"/>
      <c r="H9" s="44" t="str">
        <f aca="false">IF(OR(F9="",G9=""),"",F9*G9)</f>
        <v/>
      </c>
      <c r="I9" s="40"/>
      <c r="J9" s="40"/>
      <c r="K9" s="40"/>
      <c r="L9" s="43"/>
      <c r="M9" s="43"/>
      <c r="N9" s="43"/>
      <c r="O9" s="40"/>
      <c r="P9" s="45" t="str">
        <f aca="false">IF(B9="","",COUNTIF('Fixture Inventory'!$B$6:$B$405,B9))</f>
        <v/>
      </c>
      <c r="Q9" s="44" t="str">
        <f aca="false">IF(B9="","",SUMIF('Fixture Inventory'!$B$6:$B$405,B9,'Fixture Inventory'!$J$6:$J$405))</f>
        <v/>
      </c>
      <c r="R9" s="46" t="str">
        <f aca="false">IF(B9="","",SUMIF('Fixture Inventory'!$B$6:$B$405,B9,'Fixture Inventory'!$N$6:$N$405))</f>
        <v/>
      </c>
      <c r="S9" s="44" t="str">
        <f aca="false">IF(B9="","",SUMIF('Fixture Inventory'!$B$6:$B$405,B9,'Fixture Inventory'!$O$6:$O$405))</f>
        <v/>
      </c>
      <c r="T9" s="47" t="str">
        <f aca="false">IF(OR(B9="",N(D9)=0),"",R9*1000/D9)</f>
        <v/>
      </c>
      <c r="U9" s="40"/>
    </row>
    <row r="10" customFormat="false" ht="15" hidden="false" customHeight="false" outlineLevel="0" collapsed="false">
      <c r="A10" s="40"/>
      <c r="B10" s="40"/>
      <c r="C10" s="40"/>
      <c r="D10" s="41"/>
      <c r="E10" s="42"/>
      <c r="F10" s="42"/>
      <c r="G10" s="43"/>
      <c r="H10" s="44" t="str">
        <f aca="false">IF(OR(F10="",G10=""),"",F10*G10)</f>
        <v/>
      </c>
      <c r="I10" s="40"/>
      <c r="J10" s="40"/>
      <c r="K10" s="40"/>
      <c r="L10" s="43"/>
      <c r="M10" s="43"/>
      <c r="N10" s="43"/>
      <c r="O10" s="40"/>
      <c r="P10" s="45" t="str">
        <f aca="false">IF(B10="","",COUNTIF('Fixture Inventory'!$B$6:$B$405,B10))</f>
        <v/>
      </c>
      <c r="Q10" s="44" t="str">
        <f aca="false">IF(B10="","",SUMIF('Fixture Inventory'!$B$6:$B$405,B10,'Fixture Inventory'!$J$6:$J$405))</f>
        <v/>
      </c>
      <c r="R10" s="46" t="str">
        <f aca="false">IF(B10="","",SUMIF('Fixture Inventory'!$B$6:$B$405,B10,'Fixture Inventory'!$N$6:$N$405))</f>
        <v/>
      </c>
      <c r="S10" s="44" t="str">
        <f aca="false">IF(B10="","",SUMIF('Fixture Inventory'!$B$6:$B$405,B10,'Fixture Inventory'!$O$6:$O$405))</f>
        <v/>
      </c>
      <c r="T10" s="47" t="str">
        <f aca="false">IF(OR(B10="",N(D10)=0),"",R10*1000/D10)</f>
        <v/>
      </c>
      <c r="U10" s="40"/>
    </row>
    <row r="11" customFormat="false" ht="15" hidden="false" customHeight="false" outlineLevel="0" collapsed="false">
      <c r="A11" s="40"/>
      <c r="B11" s="40"/>
      <c r="C11" s="40"/>
      <c r="D11" s="41"/>
      <c r="E11" s="42"/>
      <c r="F11" s="42"/>
      <c r="G11" s="43"/>
      <c r="H11" s="44" t="str">
        <f aca="false">IF(OR(F11="",G11=""),"",F11*G11)</f>
        <v/>
      </c>
      <c r="I11" s="40"/>
      <c r="J11" s="40"/>
      <c r="K11" s="40"/>
      <c r="L11" s="43"/>
      <c r="M11" s="43"/>
      <c r="N11" s="43"/>
      <c r="O11" s="40"/>
      <c r="P11" s="45" t="str">
        <f aca="false">IF(B11="","",COUNTIF('Fixture Inventory'!$B$6:$B$405,B11))</f>
        <v/>
      </c>
      <c r="Q11" s="44" t="str">
        <f aca="false">IF(B11="","",SUMIF('Fixture Inventory'!$B$6:$B$405,B11,'Fixture Inventory'!$J$6:$J$405))</f>
        <v/>
      </c>
      <c r="R11" s="46" t="str">
        <f aca="false">IF(B11="","",SUMIF('Fixture Inventory'!$B$6:$B$405,B11,'Fixture Inventory'!$N$6:$N$405))</f>
        <v/>
      </c>
      <c r="S11" s="44" t="str">
        <f aca="false">IF(B11="","",SUMIF('Fixture Inventory'!$B$6:$B$405,B11,'Fixture Inventory'!$O$6:$O$405))</f>
        <v/>
      </c>
      <c r="T11" s="47" t="str">
        <f aca="false">IF(OR(B11="",N(D11)=0),"",R11*1000/D11)</f>
        <v/>
      </c>
      <c r="U11" s="40"/>
    </row>
    <row r="12" customFormat="false" ht="15" hidden="false" customHeight="false" outlineLevel="0" collapsed="false">
      <c r="A12" s="40"/>
      <c r="B12" s="40"/>
      <c r="C12" s="40"/>
      <c r="D12" s="41"/>
      <c r="E12" s="42"/>
      <c r="F12" s="42"/>
      <c r="G12" s="43"/>
      <c r="H12" s="44" t="str">
        <f aca="false">IF(OR(F12="",G12=""),"",F12*G12)</f>
        <v/>
      </c>
      <c r="I12" s="40"/>
      <c r="J12" s="40"/>
      <c r="K12" s="40"/>
      <c r="L12" s="43"/>
      <c r="M12" s="43"/>
      <c r="N12" s="43"/>
      <c r="O12" s="40"/>
      <c r="P12" s="45" t="str">
        <f aca="false">IF(B12="","",COUNTIF('Fixture Inventory'!$B$6:$B$405,B12))</f>
        <v/>
      </c>
      <c r="Q12" s="44" t="str">
        <f aca="false">IF(B12="","",SUMIF('Fixture Inventory'!$B$6:$B$405,B12,'Fixture Inventory'!$J$6:$J$405))</f>
        <v/>
      </c>
      <c r="R12" s="46" t="str">
        <f aca="false">IF(B12="","",SUMIF('Fixture Inventory'!$B$6:$B$405,B12,'Fixture Inventory'!$N$6:$N$405))</f>
        <v/>
      </c>
      <c r="S12" s="44" t="str">
        <f aca="false">IF(B12="","",SUMIF('Fixture Inventory'!$B$6:$B$405,B12,'Fixture Inventory'!$O$6:$O$405))</f>
        <v/>
      </c>
      <c r="T12" s="47" t="str">
        <f aca="false">IF(OR(B12="",N(D12)=0),"",R12*1000/D12)</f>
        <v/>
      </c>
      <c r="U12" s="40"/>
    </row>
    <row r="13" customFormat="false" ht="15" hidden="false" customHeight="false" outlineLevel="0" collapsed="false">
      <c r="A13" s="40"/>
      <c r="B13" s="40"/>
      <c r="C13" s="40"/>
      <c r="D13" s="41"/>
      <c r="E13" s="42"/>
      <c r="F13" s="42"/>
      <c r="G13" s="43"/>
      <c r="H13" s="44" t="str">
        <f aca="false">IF(OR(F13="",G13=""),"",F13*G13)</f>
        <v/>
      </c>
      <c r="I13" s="40"/>
      <c r="J13" s="40"/>
      <c r="K13" s="40"/>
      <c r="L13" s="43"/>
      <c r="M13" s="43"/>
      <c r="N13" s="43"/>
      <c r="O13" s="40"/>
      <c r="P13" s="45" t="str">
        <f aca="false">IF(B13="","",COUNTIF('Fixture Inventory'!$B$6:$B$405,B13))</f>
        <v/>
      </c>
      <c r="Q13" s="44" t="str">
        <f aca="false">IF(B13="","",SUMIF('Fixture Inventory'!$B$6:$B$405,B13,'Fixture Inventory'!$J$6:$J$405))</f>
        <v/>
      </c>
      <c r="R13" s="46" t="str">
        <f aca="false">IF(B13="","",SUMIF('Fixture Inventory'!$B$6:$B$405,B13,'Fixture Inventory'!$N$6:$N$405))</f>
        <v/>
      </c>
      <c r="S13" s="44" t="str">
        <f aca="false">IF(B13="","",SUMIF('Fixture Inventory'!$B$6:$B$405,B13,'Fixture Inventory'!$O$6:$O$405))</f>
        <v/>
      </c>
      <c r="T13" s="47" t="str">
        <f aca="false">IF(OR(B13="",N(D13)=0),"",R13*1000/D13)</f>
        <v/>
      </c>
      <c r="U13" s="40"/>
    </row>
    <row r="14" customFormat="false" ht="15" hidden="false" customHeight="false" outlineLevel="0" collapsed="false">
      <c r="A14" s="40"/>
      <c r="B14" s="40"/>
      <c r="C14" s="40"/>
      <c r="D14" s="41"/>
      <c r="E14" s="42"/>
      <c r="F14" s="42"/>
      <c r="G14" s="43"/>
      <c r="H14" s="44" t="str">
        <f aca="false">IF(OR(F14="",G14=""),"",F14*G14)</f>
        <v/>
      </c>
      <c r="I14" s="40"/>
      <c r="J14" s="40"/>
      <c r="K14" s="40"/>
      <c r="L14" s="43"/>
      <c r="M14" s="43"/>
      <c r="N14" s="43"/>
      <c r="O14" s="40"/>
      <c r="P14" s="45" t="str">
        <f aca="false">IF(B14="","",COUNTIF('Fixture Inventory'!$B$6:$B$405,B14))</f>
        <v/>
      </c>
      <c r="Q14" s="44" t="str">
        <f aca="false">IF(B14="","",SUMIF('Fixture Inventory'!$B$6:$B$405,B14,'Fixture Inventory'!$J$6:$J$405))</f>
        <v/>
      </c>
      <c r="R14" s="46" t="str">
        <f aca="false">IF(B14="","",SUMIF('Fixture Inventory'!$B$6:$B$405,B14,'Fixture Inventory'!$N$6:$N$405))</f>
        <v/>
      </c>
      <c r="S14" s="44" t="str">
        <f aca="false">IF(B14="","",SUMIF('Fixture Inventory'!$B$6:$B$405,B14,'Fixture Inventory'!$O$6:$O$405))</f>
        <v/>
      </c>
      <c r="T14" s="47" t="str">
        <f aca="false">IF(OR(B14="",N(D14)=0),"",R14*1000/D14)</f>
        <v/>
      </c>
      <c r="U14" s="40"/>
    </row>
    <row r="15" customFormat="false" ht="15" hidden="false" customHeight="false" outlineLevel="0" collapsed="false">
      <c r="A15" s="40"/>
      <c r="B15" s="40"/>
      <c r="C15" s="40"/>
      <c r="D15" s="41"/>
      <c r="E15" s="42"/>
      <c r="F15" s="42"/>
      <c r="G15" s="43"/>
      <c r="H15" s="44" t="str">
        <f aca="false">IF(OR(F15="",G15=""),"",F15*G15)</f>
        <v/>
      </c>
      <c r="I15" s="40"/>
      <c r="J15" s="40"/>
      <c r="K15" s="40"/>
      <c r="L15" s="43"/>
      <c r="M15" s="43"/>
      <c r="N15" s="43"/>
      <c r="O15" s="40"/>
      <c r="P15" s="45" t="str">
        <f aca="false">IF(B15="","",COUNTIF('Fixture Inventory'!$B$6:$B$405,B15))</f>
        <v/>
      </c>
      <c r="Q15" s="44" t="str">
        <f aca="false">IF(B15="","",SUMIF('Fixture Inventory'!$B$6:$B$405,B15,'Fixture Inventory'!$J$6:$J$405))</f>
        <v/>
      </c>
      <c r="R15" s="46" t="str">
        <f aca="false">IF(B15="","",SUMIF('Fixture Inventory'!$B$6:$B$405,B15,'Fixture Inventory'!$N$6:$N$405))</f>
        <v/>
      </c>
      <c r="S15" s="44" t="str">
        <f aca="false">IF(B15="","",SUMIF('Fixture Inventory'!$B$6:$B$405,B15,'Fixture Inventory'!$O$6:$O$405))</f>
        <v/>
      </c>
      <c r="T15" s="47" t="str">
        <f aca="false">IF(OR(B15="",N(D15)=0),"",R15*1000/D15)</f>
        <v/>
      </c>
      <c r="U15" s="40"/>
    </row>
    <row r="16" customFormat="false" ht="15" hidden="false" customHeight="false" outlineLevel="0" collapsed="false">
      <c r="A16" s="40"/>
      <c r="B16" s="40"/>
      <c r="C16" s="40"/>
      <c r="D16" s="41"/>
      <c r="E16" s="42"/>
      <c r="F16" s="42"/>
      <c r="G16" s="43"/>
      <c r="H16" s="44" t="str">
        <f aca="false">IF(OR(F16="",G16=""),"",F16*G16)</f>
        <v/>
      </c>
      <c r="I16" s="40"/>
      <c r="J16" s="40"/>
      <c r="K16" s="40"/>
      <c r="L16" s="43"/>
      <c r="M16" s="43"/>
      <c r="N16" s="43"/>
      <c r="O16" s="40"/>
      <c r="P16" s="45" t="str">
        <f aca="false">IF(B16="","",COUNTIF('Fixture Inventory'!$B$6:$B$405,B16))</f>
        <v/>
      </c>
      <c r="Q16" s="44" t="str">
        <f aca="false">IF(B16="","",SUMIF('Fixture Inventory'!$B$6:$B$405,B16,'Fixture Inventory'!$J$6:$J$405))</f>
        <v/>
      </c>
      <c r="R16" s="46" t="str">
        <f aca="false">IF(B16="","",SUMIF('Fixture Inventory'!$B$6:$B$405,B16,'Fixture Inventory'!$N$6:$N$405))</f>
        <v/>
      </c>
      <c r="S16" s="44" t="str">
        <f aca="false">IF(B16="","",SUMIF('Fixture Inventory'!$B$6:$B$405,B16,'Fixture Inventory'!$O$6:$O$405))</f>
        <v/>
      </c>
      <c r="T16" s="47" t="str">
        <f aca="false">IF(OR(B16="",N(D16)=0),"",R16*1000/D16)</f>
        <v/>
      </c>
      <c r="U16" s="40"/>
    </row>
    <row r="17" customFormat="false" ht="15" hidden="false" customHeight="false" outlineLevel="0" collapsed="false">
      <c r="A17" s="40"/>
      <c r="B17" s="40"/>
      <c r="C17" s="40"/>
      <c r="D17" s="41"/>
      <c r="E17" s="42"/>
      <c r="F17" s="42"/>
      <c r="G17" s="43"/>
      <c r="H17" s="44" t="str">
        <f aca="false">IF(OR(F17="",G17=""),"",F17*G17)</f>
        <v/>
      </c>
      <c r="I17" s="40"/>
      <c r="J17" s="40"/>
      <c r="K17" s="40"/>
      <c r="L17" s="43"/>
      <c r="M17" s="43"/>
      <c r="N17" s="43"/>
      <c r="O17" s="40"/>
      <c r="P17" s="45" t="str">
        <f aca="false">IF(B17="","",COUNTIF('Fixture Inventory'!$B$6:$B$405,B17))</f>
        <v/>
      </c>
      <c r="Q17" s="44" t="str">
        <f aca="false">IF(B17="","",SUMIF('Fixture Inventory'!$B$6:$B$405,B17,'Fixture Inventory'!$J$6:$J$405))</f>
        <v/>
      </c>
      <c r="R17" s="46" t="str">
        <f aca="false">IF(B17="","",SUMIF('Fixture Inventory'!$B$6:$B$405,B17,'Fixture Inventory'!$N$6:$N$405))</f>
        <v/>
      </c>
      <c r="S17" s="44" t="str">
        <f aca="false">IF(B17="","",SUMIF('Fixture Inventory'!$B$6:$B$405,B17,'Fixture Inventory'!$O$6:$O$405))</f>
        <v/>
      </c>
      <c r="T17" s="47" t="str">
        <f aca="false">IF(OR(B17="",N(D17)=0),"",R17*1000/D17)</f>
        <v/>
      </c>
      <c r="U17" s="40"/>
    </row>
    <row r="18" customFormat="false" ht="15" hidden="false" customHeight="false" outlineLevel="0" collapsed="false">
      <c r="A18" s="40"/>
      <c r="B18" s="40"/>
      <c r="C18" s="40"/>
      <c r="D18" s="41"/>
      <c r="E18" s="42"/>
      <c r="F18" s="42"/>
      <c r="G18" s="43"/>
      <c r="H18" s="44" t="str">
        <f aca="false">IF(OR(F18="",G18=""),"",F18*G18)</f>
        <v/>
      </c>
      <c r="I18" s="40"/>
      <c r="J18" s="40"/>
      <c r="K18" s="40"/>
      <c r="L18" s="43"/>
      <c r="M18" s="43"/>
      <c r="N18" s="43"/>
      <c r="O18" s="40"/>
      <c r="P18" s="45" t="str">
        <f aca="false">IF(B18="","",COUNTIF('Fixture Inventory'!$B$6:$B$405,B18))</f>
        <v/>
      </c>
      <c r="Q18" s="44" t="str">
        <f aca="false">IF(B18="","",SUMIF('Fixture Inventory'!$B$6:$B$405,B18,'Fixture Inventory'!$J$6:$J$405))</f>
        <v/>
      </c>
      <c r="R18" s="46" t="str">
        <f aca="false">IF(B18="","",SUMIF('Fixture Inventory'!$B$6:$B$405,B18,'Fixture Inventory'!$N$6:$N$405))</f>
        <v/>
      </c>
      <c r="S18" s="44" t="str">
        <f aca="false">IF(B18="","",SUMIF('Fixture Inventory'!$B$6:$B$405,B18,'Fixture Inventory'!$O$6:$O$405))</f>
        <v/>
      </c>
      <c r="T18" s="47" t="str">
        <f aca="false">IF(OR(B18="",N(D18)=0),"",R18*1000/D18)</f>
        <v/>
      </c>
      <c r="U18" s="40"/>
    </row>
    <row r="19" customFormat="false" ht="15" hidden="false" customHeight="false" outlineLevel="0" collapsed="false">
      <c r="A19" s="40"/>
      <c r="B19" s="40"/>
      <c r="C19" s="40"/>
      <c r="D19" s="41"/>
      <c r="E19" s="42"/>
      <c r="F19" s="42"/>
      <c r="G19" s="43"/>
      <c r="H19" s="44" t="str">
        <f aca="false">IF(OR(F19="",G19=""),"",F19*G19)</f>
        <v/>
      </c>
      <c r="I19" s="40"/>
      <c r="J19" s="40"/>
      <c r="K19" s="40"/>
      <c r="L19" s="43"/>
      <c r="M19" s="43"/>
      <c r="N19" s="43"/>
      <c r="O19" s="40"/>
      <c r="P19" s="45" t="str">
        <f aca="false">IF(B19="","",COUNTIF('Fixture Inventory'!$B$6:$B$405,B19))</f>
        <v/>
      </c>
      <c r="Q19" s="44" t="str">
        <f aca="false">IF(B19="","",SUMIF('Fixture Inventory'!$B$6:$B$405,B19,'Fixture Inventory'!$J$6:$J$405))</f>
        <v/>
      </c>
      <c r="R19" s="46" t="str">
        <f aca="false">IF(B19="","",SUMIF('Fixture Inventory'!$B$6:$B$405,B19,'Fixture Inventory'!$N$6:$N$405))</f>
        <v/>
      </c>
      <c r="S19" s="44" t="str">
        <f aca="false">IF(B19="","",SUMIF('Fixture Inventory'!$B$6:$B$405,B19,'Fixture Inventory'!$O$6:$O$405))</f>
        <v/>
      </c>
      <c r="T19" s="47" t="str">
        <f aca="false">IF(OR(B19="",N(D19)=0),"",R19*1000/D19)</f>
        <v/>
      </c>
      <c r="U19" s="40"/>
    </row>
    <row r="20" customFormat="false" ht="15" hidden="false" customHeight="false" outlineLevel="0" collapsed="false">
      <c r="A20" s="40"/>
      <c r="B20" s="40"/>
      <c r="C20" s="40"/>
      <c r="D20" s="41"/>
      <c r="E20" s="42"/>
      <c r="F20" s="42"/>
      <c r="G20" s="43"/>
      <c r="H20" s="44" t="str">
        <f aca="false">IF(OR(F20="",G20=""),"",F20*G20)</f>
        <v/>
      </c>
      <c r="I20" s="40"/>
      <c r="J20" s="40"/>
      <c r="K20" s="40"/>
      <c r="L20" s="43"/>
      <c r="M20" s="43"/>
      <c r="N20" s="43"/>
      <c r="O20" s="40"/>
      <c r="P20" s="45" t="str">
        <f aca="false">IF(B20="","",COUNTIF('Fixture Inventory'!$B$6:$B$405,B20))</f>
        <v/>
      </c>
      <c r="Q20" s="44" t="str">
        <f aca="false">IF(B20="","",SUMIF('Fixture Inventory'!$B$6:$B$405,B20,'Fixture Inventory'!$J$6:$J$405))</f>
        <v/>
      </c>
      <c r="R20" s="46" t="str">
        <f aca="false">IF(B20="","",SUMIF('Fixture Inventory'!$B$6:$B$405,B20,'Fixture Inventory'!$N$6:$N$405))</f>
        <v/>
      </c>
      <c r="S20" s="44" t="str">
        <f aca="false">IF(B20="","",SUMIF('Fixture Inventory'!$B$6:$B$405,B20,'Fixture Inventory'!$O$6:$O$405))</f>
        <v/>
      </c>
      <c r="T20" s="47" t="str">
        <f aca="false">IF(OR(B20="",N(D20)=0),"",R20*1000/D20)</f>
        <v/>
      </c>
      <c r="U20" s="40"/>
    </row>
    <row r="21" customFormat="false" ht="15" hidden="false" customHeight="false" outlineLevel="0" collapsed="false">
      <c r="A21" s="40"/>
      <c r="B21" s="40"/>
      <c r="C21" s="40"/>
      <c r="D21" s="41"/>
      <c r="E21" s="42"/>
      <c r="F21" s="42"/>
      <c r="G21" s="43"/>
      <c r="H21" s="44" t="str">
        <f aca="false">IF(OR(F21="",G21=""),"",F21*G21)</f>
        <v/>
      </c>
      <c r="I21" s="40"/>
      <c r="J21" s="40"/>
      <c r="K21" s="40"/>
      <c r="L21" s="43"/>
      <c r="M21" s="43"/>
      <c r="N21" s="43"/>
      <c r="O21" s="40"/>
      <c r="P21" s="45" t="str">
        <f aca="false">IF(B21="","",COUNTIF('Fixture Inventory'!$B$6:$B$405,B21))</f>
        <v/>
      </c>
      <c r="Q21" s="44" t="str">
        <f aca="false">IF(B21="","",SUMIF('Fixture Inventory'!$B$6:$B$405,B21,'Fixture Inventory'!$J$6:$J$405))</f>
        <v/>
      </c>
      <c r="R21" s="46" t="str">
        <f aca="false">IF(B21="","",SUMIF('Fixture Inventory'!$B$6:$B$405,B21,'Fixture Inventory'!$N$6:$N$405))</f>
        <v/>
      </c>
      <c r="S21" s="44" t="str">
        <f aca="false">IF(B21="","",SUMIF('Fixture Inventory'!$B$6:$B$405,B21,'Fixture Inventory'!$O$6:$O$405))</f>
        <v/>
      </c>
      <c r="T21" s="47" t="str">
        <f aca="false">IF(OR(B21="",N(D21)=0),"",R21*1000/D21)</f>
        <v/>
      </c>
      <c r="U21" s="40"/>
    </row>
    <row r="22" customFormat="false" ht="15" hidden="false" customHeight="false" outlineLevel="0" collapsed="false">
      <c r="A22" s="40"/>
      <c r="B22" s="40"/>
      <c r="C22" s="40"/>
      <c r="D22" s="41"/>
      <c r="E22" s="42"/>
      <c r="F22" s="42"/>
      <c r="G22" s="43"/>
      <c r="H22" s="44" t="str">
        <f aca="false">IF(OR(F22="",G22=""),"",F22*G22)</f>
        <v/>
      </c>
      <c r="I22" s="40"/>
      <c r="J22" s="40"/>
      <c r="K22" s="40"/>
      <c r="L22" s="43"/>
      <c r="M22" s="43"/>
      <c r="N22" s="43"/>
      <c r="O22" s="40"/>
      <c r="P22" s="45" t="str">
        <f aca="false">IF(B22="","",COUNTIF('Fixture Inventory'!$B$6:$B$405,B22))</f>
        <v/>
      </c>
      <c r="Q22" s="44" t="str">
        <f aca="false">IF(B22="","",SUMIF('Fixture Inventory'!$B$6:$B$405,B22,'Fixture Inventory'!$J$6:$J$405))</f>
        <v/>
      </c>
      <c r="R22" s="46" t="str">
        <f aca="false">IF(B22="","",SUMIF('Fixture Inventory'!$B$6:$B$405,B22,'Fixture Inventory'!$N$6:$N$405))</f>
        <v/>
      </c>
      <c r="S22" s="44" t="str">
        <f aca="false">IF(B22="","",SUMIF('Fixture Inventory'!$B$6:$B$405,B22,'Fixture Inventory'!$O$6:$O$405))</f>
        <v/>
      </c>
      <c r="T22" s="47" t="str">
        <f aca="false">IF(OR(B22="",N(D22)=0),"",R22*1000/D22)</f>
        <v/>
      </c>
      <c r="U22" s="40"/>
    </row>
    <row r="23" customFormat="false" ht="15" hidden="false" customHeight="false" outlineLevel="0" collapsed="false">
      <c r="A23" s="40"/>
      <c r="B23" s="40"/>
      <c r="C23" s="40"/>
      <c r="D23" s="41"/>
      <c r="E23" s="42"/>
      <c r="F23" s="42"/>
      <c r="G23" s="43"/>
      <c r="H23" s="44" t="str">
        <f aca="false">IF(OR(F23="",G23=""),"",F23*G23)</f>
        <v/>
      </c>
      <c r="I23" s="40"/>
      <c r="J23" s="40"/>
      <c r="K23" s="40"/>
      <c r="L23" s="43"/>
      <c r="M23" s="43"/>
      <c r="N23" s="43"/>
      <c r="O23" s="40"/>
      <c r="P23" s="45" t="str">
        <f aca="false">IF(B23="","",COUNTIF('Fixture Inventory'!$B$6:$B$405,B23))</f>
        <v/>
      </c>
      <c r="Q23" s="44" t="str">
        <f aca="false">IF(B23="","",SUMIF('Fixture Inventory'!$B$6:$B$405,B23,'Fixture Inventory'!$J$6:$J$405))</f>
        <v/>
      </c>
      <c r="R23" s="46" t="str">
        <f aca="false">IF(B23="","",SUMIF('Fixture Inventory'!$B$6:$B$405,B23,'Fixture Inventory'!$N$6:$N$405))</f>
        <v/>
      </c>
      <c r="S23" s="44" t="str">
        <f aca="false">IF(B23="","",SUMIF('Fixture Inventory'!$B$6:$B$405,B23,'Fixture Inventory'!$O$6:$O$405))</f>
        <v/>
      </c>
      <c r="T23" s="47" t="str">
        <f aca="false">IF(OR(B23="",N(D23)=0),"",R23*1000/D23)</f>
        <v/>
      </c>
      <c r="U23" s="40"/>
    </row>
    <row r="24" customFormat="false" ht="15" hidden="false" customHeight="false" outlineLevel="0" collapsed="false">
      <c r="A24" s="40"/>
      <c r="B24" s="40"/>
      <c r="C24" s="40"/>
      <c r="D24" s="41"/>
      <c r="E24" s="42"/>
      <c r="F24" s="42"/>
      <c r="G24" s="43"/>
      <c r="H24" s="44" t="str">
        <f aca="false">IF(OR(F24="",G24=""),"",F24*G24)</f>
        <v/>
      </c>
      <c r="I24" s="40"/>
      <c r="J24" s="40"/>
      <c r="K24" s="40"/>
      <c r="L24" s="43"/>
      <c r="M24" s="43"/>
      <c r="N24" s="43"/>
      <c r="O24" s="40"/>
      <c r="P24" s="45" t="str">
        <f aca="false">IF(B24="","",COUNTIF('Fixture Inventory'!$B$6:$B$405,B24))</f>
        <v/>
      </c>
      <c r="Q24" s="44" t="str">
        <f aca="false">IF(B24="","",SUMIF('Fixture Inventory'!$B$6:$B$405,B24,'Fixture Inventory'!$J$6:$J$405))</f>
        <v/>
      </c>
      <c r="R24" s="46" t="str">
        <f aca="false">IF(B24="","",SUMIF('Fixture Inventory'!$B$6:$B$405,B24,'Fixture Inventory'!$N$6:$N$405))</f>
        <v/>
      </c>
      <c r="S24" s="44" t="str">
        <f aca="false">IF(B24="","",SUMIF('Fixture Inventory'!$B$6:$B$405,B24,'Fixture Inventory'!$O$6:$O$405))</f>
        <v/>
      </c>
      <c r="T24" s="47" t="str">
        <f aca="false">IF(OR(B24="",N(D24)=0),"",R24*1000/D24)</f>
        <v/>
      </c>
      <c r="U24" s="40"/>
    </row>
    <row r="25" customFormat="false" ht="15" hidden="false" customHeight="false" outlineLevel="0" collapsed="false">
      <c r="A25" s="40"/>
      <c r="B25" s="40"/>
      <c r="C25" s="40"/>
      <c r="D25" s="41"/>
      <c r="E25" s="42"/>
      <c r="F25" s="42"/>
      <c r="G25" s="43"/>
      <c r="H25" s="44" t="str">
        <f aca="false">IF(OR(F25="",G25=""),"",F25*G25)</f>
        <v/>
      </c>
      <c r="I25" s="40"/>
      <c r="J25" s="40"/>
      <c r="K25" s="40"/>
      <c r="L25" s="43"/>
      <c r="M25" s="43"/>
      <c r="N25" s="43"/>
      <c r="O25" s="40"/>
      <c r="P25" s="45" t="str">
        <f aca="false">IF(B25="","",COUNTIF('Fixture Inventory'!$B$6:$B$405,B25))</f>
        <v/>
      </c>
      <c r="Q25" s="44" t="str">
        <f aca="false">IF(B25="","",SUMIF('Fixture Inventory'!$B$6:$B$405,B25,'Fixture Inventory'!$J$6:$J$405))</f>
        <v/>
      </c>
      <c r="R25" s="46" t="str">
        <f aca="false">IF(B25="","",SUMIF('Fixture Inventory'!$B$6:$B$405,B25,'Fixture Inventory'!$N$6:$N$405))</f>
        <v/>
      </c>
      <c r="S25" s="44" t="str">
        <f aca="false">IF(B25="","",SUMIF('Fixture Inventory'!$B$6:$B$405,B25,'Fixture Inventory'!$O$6:$O$405))</f>
        <v/>
      </c>
      <c r="T25" s="47" t="str">
        <f aca="false">IF(OR(B25="",N(D25)=0),"",R25*1000/D25)</f>
        <v/>
      </c>
      <c r="U25" s="40"/>
    </row>
    <row r="26" customFormat="false" ht="15" hidden="false" customHeight="false" outlineLevel="0" collapsed="false">
      <c r="A26" s="40"/>
      <c r="B26" s="40"/>
      <c r="C26" s="40"/>
      <c r="D26" s="41"/>
      <c r="E26" s="42"/>
      <c r="F26" s="42"/>
      <c r="G26" s="43"/>
      <c r="H26" s="44" t="str">
        <f aca="false">IF(OR(F26="",G26=""),"",F26*G26)</f>
        <v/>
      </c>
      <c r="I26" s="40"/>
      <c r="J26" s="40"/>
      <c r="K26" s="40"/>
      <c r="L26" s="43"/>
      <c r="M26" s="43"/>
      <c r="N26" s="43"/>
      <c r="O26" s="40"/>
      <c r="P26" s="45" t="str">
        <f aca="false">IF(B26="","",COUNTIF('Fixture Inventory'!$B$6:$B$405,B26))</f>
        <v/>
      </c>
      <c r="Q26" s="44" t="str">
        <f aca="false">IF(B26="","",SUMIF('Fixture Inventory'!$B$6:$B$405,B26,'Fixture Inventory'!$J$6:$J$405))</f>
        <v/>
      </c>
      <c r="R26" s="46" t="str">
        <f aca="false">IF(B26="","",SUMIF('Fixture Inventory'!$B$6:$B$405,B26,'Fixture Inventory'!$N$6:$N$405))</f>
        <v/>
      </c>
      <c r="S26" s="44" t="str">
        <f aca="false">IF(B26="","",SUMIF('Fixture Inventory'!$B$6:$B$405,B26,'Fixture Inventory'!$O$6:$O$405))</f>
        <v/>
      </c>
      <c r="T26" s="47" t="str">
        <f aca="false">IF(OR(B26="",N(D26)=0),"",R26*1000/D26)</f>
        <v/>
      </c>
      <c r="U26" s="40"/>
    </row>
    <row r="27" customFormat="false" ht="15" hidden="false" customHeight="false" outlineLevel="0" collapsed="false">
      <c r="A27" s="40"/>
      <c r="B27" s="40"/>
      <c r="C27" s="40"/>
      <c r="D27" s="41"/>
      <c r="E27" s="42"/>
      <c r="F27" s="42"/>
      <c r="G27" s="43"/>
      <c r="H27" s="44" t="str">
        <f aca="false">IF(OR(F27="",G27=""),"",F27*G27)</f>
        <v/>
      </c>
      <c r="I27" s="40"/>
      <c r="J27" s="40"/>
      <c r="K27" s="40"/>
      <c r="L27" s="43"/>
      <c r="M27" s="43"/>
      <c r="N27" s="43"/>
      <c r="O27" s="40"/>
      <c r="P27" s="45" t="str">
        <f aca="false">IF(B27="","",COUNTIF('Fixture Inventory'!$B$6:$B$405,B27))</f>
        <v/>
      </c>
      <c r="Q27" s="44" t="str">
        <f aca="false">IF(B27="","",SUMIF('Fixture Inventory'!$B$6:$B$405,B27,'Fixture Inventory'!$J$6:$J$405))</f>
        <v/>
      </c>
      <c r="R27" s="46" t="str">
        <f aca="false">IF(B27="","",SUMIF('Fixture Inventory'!$B$6:$B$405,B27,'Fixture Inventory'!$N$6:$N$405))</f>
        <v/>
      </c>
      <c r="S27" s="44" t="str">
        <f aca="false">IF(B27="","",SUMIF('Fixture Inventory'!$B$6:$B$405,B27,'Fixture Inventory'!$O$6:$O$405))</f>
        <v/>
      </c>
      <c r="T27" s="47" t="str">
        <f aca="false">IF(OR(B27="",N(D27)=0),"",R27*1000/D27)</f>
        <v/>
      </c>
      <c r="U27" s="40"/>
    </row>
    <row r="28" customFormat="false" ht="15" hidden="false" customHeight="false" outlineLevel="0" collapsed="false">
      <c r="A28" s="40"/>
      <c r="B28" s="40"/>
      <c r="C28" s="40"/>
      <c r="D28" s="41"/>
      <c r="E28" s="42"/>
      <c r="F28" s="42"/>
      <c r="G28" s="43"/>
      <c r="H28" s="44" t="str">
        <f aca="false">IF(OR(F28="",G28=""),"",F28*G28)</f>
        <v/>
      </c>
      <c r="I28" s="40"/>
      <c r="J28" s="40"/>
      <c r="K28" s="40"/>
      <c r="L28" s="43"/>
      <c r="M28" s="43"/>
      <c r="N28" s="43"/>
      <c r="O28" s="40"/>
      <c r="P28" s="45" t="str">
        <f aca="false">IF(B28="","",COUNTIF('Fixture Inventory'!$B$6:$B$405,B28))</f>
        <v/>
      </c>
      <c r="Q28" s="44" t="str">
        <f aca="false">IF(B28="","",SUMIF('Fixture Inventory'!$B$6:$B$405,B28,'Fixture Inventory'!$J$6:$J$405))</f>
        <v/>
      </c>
      <c r="R28" s="46" t="str">
        <f aca="false">IF(B28="","",SUMIF('Fixture Inventory'!$B$6:$B$405,B28,'Fixture Inventory'!$N$6:$N$405))</f>
        <v/>
      </c>
      <c r="S28" s="44" t="str">
        <f aca="false">IF(B28="","",SUMIF('Fixture Inventory'!$B$6:$B$405,B28,'Fixture Inventory'!$O$6:$O$405))</f>
        <v/>
      </c>
      <c r="T28" s="47" t="str">
        <f aca="false">IF(OR(B28="",N(D28)=0),"",R28*1000/D28)</f>
        <v/>
      </c>
      <c r="U28" s="40"/>
    </row>
    <row r="29" customFormat="false" ht="15" hidden="false" customHeight="false" outlineLevel="0" collapsed="false">
      <c r="A29" s="40"/>
      <c r="B29" s="40"/>
      <c r="C29" s="40"/>
      <c r="D29" s="41"/>
      <c r="E29" s="42"/>
      <c r="F29" s="42"/>
      <c r="G29" s="43"/>
      <c r="H29" s="44" t="str">
        <f aca="false">IF(OR(F29="",G29=""),"",F29*G29)</f>
        <v/>
      </c>
      <c r="I29" s="40"/>
      <c r="J29" s="40"/>
      <c r="K29" s="40"/>
      <c r="L29" s="43"/>
      <c r="M29" s="43"/>
      <c r="N29" s="43"/>
      <c r="O29" s="40"/>
      <c r="P29" s="45" t="str">
        <f aca="false">IF(B29="","",COUNTIF('Fixture Inventory'!$B$6:$B$405,B29))</f>
        <v/>
      </c>
      <c r="Q29" s="44" t="str">
        <f aca="false">IF(B29="","",SUMIF('Fixture Inventory'!$B$6:$B$405,B29,'Fixture Inventory'!$J$6:$J$405))</f>
        <v/>
      </c>
      <c r="R29" s="46" t="str">
        <f aca="false">IF(B29="","",SUMIF('Fixture Inventory'!$B$6:$B$405,B29,'Fixture Inventory'!$N$6:$N$405))</f>
        <v/>
      </c>
      <c r="S29" s="44" t="str">
        <f aca="false">IF(B29="","",SUMIF('Fixture Inventory'!$B$6:$B$405,B29,'Fixture Inventory'!$O$6:$O$405))</f>
        <v/>
      </c>
      <c r="T29" s="47" t="str">
        <f aca="false">IF(OR(B29="",N(D29)=0),"",R29*1000/D29)</f>
        <v/>
      </c>
      <c r="U29" s="40"/>
    </row>
    <row r="30" customFormat="false" ht="15" hidden="false" customHeight="false" outlineLevel="0" collapsed="false">
      <c r="A30" s="40"/>
      <c r="B30" s="40"/>
      <c r="C30" s="40"/>
      <c r="D30" s="41"/>
      <c r="E30" s="42"/>
      <c r="F30" s="42"/>
      <c r="G30" s="43"/>
      <c r="H30" s="44" t="str">
        <f aca="false">IF(OR(F30="",G30=""),"",F30*G30)</f>
        <v/>
      </c>
      <c r="I30" s="40"/>
      <c r="J30" s="40"/>
      <c r="K30" s="40"/>
      <c r="L30" s="43"/>
      <c r="M30" s="43"/>
      <c r="N30" s="43"/>
      <c r="O30" s="40"/>
      <c r="P30" s="45" t="str">
        <f aca="false">IF(B30="","",COUNTIF('Fixture Inventory'!$B$6:$B$405,B30))</f>
        <v/>
      </c>
      <c r="Q30" s="44" t="str">
        <f aca="false">IF(B30="","",SUMIF('Fixture Inventory'!$B$6:$B$405,B30,'Fixture Inventory'!$J$6:$J$405))</f>
        <v/>
      </c>
      <c r="R30" s="46" t="str">
        <f aca="false">IF(B30="","",SUMIF('Fixture Inventory'!$B$6:$B$405,B30,'Fixture Inventory'!$N$6:$N$405))</f>
        <v/>
      </c>
      <c r="S30" s="44" t="str">
        <f aca="false">IF(B30="","",SUMIF('Fixture Inventory'!$B$6:$B$405,B30,'Fixture Inventory'!$O$6:$O$405))</f>
        <v/>
      </c>
      <c r="T30" s="47" t="str">
        <f aca="false">IF(OR(B30="",N(D30)=0),"",R30*1000/D30)</f>
        <v/>
      </c>
      <c r="U30" s="40"/>
    </row>
    <row r="31" customFormat="false" ht="15" hidden="false" customHeight="false" outlineLevel="0" collapsed="false">
      <c r="A31" s="40"/>
      <c r="B31" s="40"/>
      <c r="C31" s="40"/>
      <c r="D31" s="41"/>
      <c r="E31" s="42"/>
      <c r="F31" s="42"/>
      <c r="G31" s="43"/>
      <c r="H31" s="44" t="str">
        <f aca="false">IF(OR(F31="",G31=""),"",F31*G31)</f>
        <v/>
      </c>
      <c r="I31" s="40"/>
      <c r="J31" s="40"/>
      <c r="K31" s="40"/>
      <c r="L31" s="43"/>
      <c r="M31" s="43"/>
      <c r="N31" s="43"/>
      <c r="O31" s="40"/>
      <c r="P31" s="45" t="str">
        <f aca="false">IF(B31="","",COUNTIF('Fixture Inventory'!$B$6:$B$405,B31))</f>
        <v/>
      </c>
      <c r="Q31" s="44" t="str">
        <f aca="false">IF(B31="","",SUMIF('Fixture Inventory'!$B$6:$B$405,B31,'Fixture Inventory'!$J$6:$J$405))</f>
        <v/>
      </c>
      <c r="R31" s="46" t="str">
        <f aca="false">IF(B31="","",SUMIF('Fixture Inventory'!$B$6:$B$405,B31,'Fixture Inventory'!$N$6:$N$405))</f>
        <v/>
      </c>
      <c r="S31" s="44" t="str">
        <f aca="false">IF(B31="","",SUMIF('Fixture Inventory'!$B$6:$B$405,B31,'Fixture Inventory'!$O$6:$O$405))</f>
        <v/>
      </c>
      <c r="T31" s="47" t="str">
        <f aca="false">IF(OR(B31="",N(D31)=0),"",R31*1000/D31)</f>
        <v/>
      </c>
      <c r="U31" s="40"/>
    </row>
    <row r="32" customFormat="false" ht="15" hidden="false" customHeight="false" outlineLevel="0" collapsed="false">
      <c r="A32" s="40"/>
      <c r="B32" s="40"/>
      <c r="C32" s="40"/>
      <c r="D32" s="41"/>
      <c r="E32" s="42"/>
      <c r="F32" s="42"/>
      <c r="G32" s="43"/>
      <c r="H32" s="44" t="str">
        <f aca="false">IF(OR(F32="",G32=""),"",F32*G32)</f>
        <v/>
      </c>
      <c r="I32" s="40"/>
      <c r="J32" s="40"/>
      <c r="K32" s="40"/>
      <c r="L32" s="43"/>
      <c r="M32" s="43"/>
      <c r="N32" s="43"/>
      <c r="O32" s="40"/>
      <c r="P32" s="45" t="str">
        <f aca="false">IF(B32="","",COUNTIF('Fixture Inventory'!$B$6:$B$405,B32))</f>
        <v/>
      </c>
      <c r="Q32" s="44" t="str">
        <f aca="false">IF(B32="","",SUMIF('Fixture Inventory'!$B$6:$B$405,B32,'Fixture Inventory'!$J$6:$J$405))</f>
        <v/>
      </c>
      <c r="R32" s="46" t="str">
        <f aca="false">IF(B32="","",SUMIF('Fixture Inventory'!$B$6:$B$405,B32,'Fixture Inventory'!$N$6:$N$405))</f>
        <v/>
      </c>
      <c r="S32" s="44" t="str">
        <f aca="false">IF(B32="","",SUMIF('Fixture Inventory'!$B$6:$B$405,B32,'Fixture Inventory'!$O$6:$O$405))</f>
        <v/>
      </c>
      <c r="T32" s="47" t="str">
        <f aca="false">IF(OR(B32="",N(D32)=0),"",R32*1000/D32)</f>
        <v/>
      </c>
      <c r="U32" s="40"/>
    </row>
    <row r="33" customFormat="false" ht="15" hidden="false" customHeight="false" outlineLevel="0" collapsed="false">
      <c r="A33" s="40"/>
      <c r="B33" s="40"/>
      <c r="C33" s="40"/>
      <c r="D33" s="41"/>
      <c r="E33" s="42"/>
      <c r="F33" s="42"/>
      <c r="G33" s="43"/>
      <c r="H33" s="44" t="str">
        <f aca="false">IF(OR(F33="",G33=""),"",F33*G33)</f>
        <v/>
      </c>
      <c r="I33" s="40"/>
      <c r="J33" s="40"/>
      <c r="K33" s="40"/>
      <c r="L33" s="43"/>
      <c r="M33" s="43"/>
      <c r="N33" s="43"/>
      <c r="O33" s="40"/>
      <c r="P33" s="45" t="str">
        <f aca="false">IF(B33="","",COUNTIF('Fixture Inventory'!$B$6:$B$405,B33))</f>
        <v/>
      </c>
      <c r="Q33" s="44" t="str">
        <f aca="false">IF(B33="","",SUMIF('Fixture Inventory'!$B$6:$B$405,B33,'Fixture Inventory'!$J$6:$J$405))</f>
        <v/>
      </c>
      <c r="R33" s="46" t="str">
        <f aca="false">IF(B33="","",SUMIF('Fixture Inventory'!$B$6:$B$405,B33,'Fixture Inventory'!$N$6:$N$405))</f>
        <v/>
      </c>
      <c r="S33" s="44" t="str">
        <f aca="false">IF(B33="","",SUMIF('Fixture Inventory'!$B$6:$B$405,B33,'Fixture Inventory'!$O$6:$O$405))</f>
        <v/>
      </c>
      <c r="T33" s="47" t="str">
        <f aca="false">IF(OR(B33="",N(D33)=0),"",R33*1000/D33)</f>
        <v/>
      </c>
      <c r="U33" s="40"/>
    </row>
    <row r="34" customFormat="false" ht="15" hidden="false" customHeight="false" outlineLevel="0" collapsed="false">
      <c r="A34" s="40"/>
      <c r="B34" s="40"/>
      <c r="C34" s="40"/>
      <c r="D34" s="41"/>
      <c r="E34" s="42"/>
      <c r="F34" s="42"/>
      <c r="G34" s="43"/>
      <c r="H34" s="44" t="str">
        <f aca="false">IF(OR(F34="",G34=""),"",F34*G34)</f>
        <v/>
      </c>
      <c r="I34" s="40"/>
      <c r="J34" s="40"/>
      <c r="K34" s="40"/>
      <c r="L34" s="43"/>
      <c r="M34" s="43"/>
      <c r="N34" s="43"/>
      <c r="O34" s="40"/>
      <c r="P34" s="45" t="str">
        <f aca="false">IF(B34="","",COUNTIF('Fixture Inventory'!$B$6:$B$405,B34))</f>
        <v/>
      </c>
      <c r="Q34" s="44" t="str">
        <f aca="false">IF(B34="","",SUMIF('Fixture Inventory'!$B$6:$B$405,B34,'Fixture Inventory'!$J$6:$J$405))</f>
        <v/>
      </c>
      <c r="R34" s="46" t="str">
        <f aca="false">IF(B34="","",SUMIF('Fixture Inventory'!$B$6:$B$405,B34,'Fixture Inventory'!$N$6:$N$405))</f>
        <v/>
      </c>
      <c r="S34" s="44" t="str">
        <f aca="false">IF(B34="","",SUMIF('Fixture Inventory'!$B$6:$B$405,B34,'Fixture Inventory'!$O$6:$O$405))</f>
        <v/>
      </c>
      <c r="T34" s="47" t="str">
        <f aca="false">IF(OR(B34="",N(D34)=0),"",R34*1000/D34)</f>
        <v/>
      </c>
      <c r="U34" s="40"/>
    </row>
    <row r="35" customFormat="false" ht="15" hidden="false" customHeight="false" outlineLevel="0" collapsed="false">
      <c r="A35" s="40"/>
      <c r="B35" s="40"/>
      <c r="C35" s="40"/>
      <c r="D35" s="41"/>
      <c r="E35" s="42"/>
      <c r="F35" s="42"/>
      <c r="G35" s="43"/>
      <c r="H35" s="44" t="str">
        <f aca="false">IF(OR(F35="",G35=""),"",F35*G35)</f>
        <v/>
      </c>
      <c r="I35" s="40"/>
      <c r="J35" s="40"/>
      <c r="K35" s="40"/>
      <c r="L35" s="43"/>
      <c r="M35" s="43"/>
      <c r="N35" s="43"/>
      <c r="O35" s="40"/>
      <c r="P35" s="45" t="str">
        <f aca="false">IF(B35="","",COUNTIF('Fixture Inventory'!$B$6:$B$405,B35))</f>
        <v/>
      </c>
      <c r="Q35" s="44" t="str">
        <f aca="false">IF(B35="","",SUMIF('Fixture Inventory'!$B$6:$B$405,B35,'Fixture Inventory'!$J$6:$J$405))</f>
        <v/>
      </c>
      <c r="R35" s="46" t="str">
        <f aca="false">IF(B35="","",SUMIF('Fixture Inventory'!$B$6:$B$405,B35,'Fixture Inventory'!$N$6:$N$405))</f>
        <v/>
      </c>
      <c r="S35" s="44" t="str">
        <f aca="false">IF(B35="","",SUMIF('Fixture Inventory'!$B$6:$B$405,B35,'Fixture Inventory'!$O$6:$O$405))</f>
        <v/>
      </c>
      <c r="T35" s="47" t="str">
        <f aca="false">IF(OR(B35="",N(D35)=0),"",R35*1000/D35)</f>
        <v/>
      </c>
      <c r="U35" s="40"/>
    </row>
    <row r="36" customFormat="false" ht="15" hidden="false" customHeight="false" outlineLevel="0" collapsed="false">
      <c r="A36" s="40"/>
      <c r="B36" s="40"/>
      <c r="C36" s="40"/>
      <c r="D36" s="41"/>
      <c r="E36" s="42"/>
      <c r="F36" s="42"/>
      <c r="G36" s="43"/>
      <c r="H36" s="44" t="str">
        <f aca="false">IF(OR(F36="",G36=""),"",F36*G36)</f>
        <v/>
      </c>
      <c r="I36" s="40"/>
      <c r="J36" s="40"/>
      <c r="K36" s="40"/>
      <c r="L36" s="43"/>
      <c r="M36" s="43"/>
      <c r="N36" s="43"/>
      <c r="O36" s="40"/>
      <c r="P36" s="45" t="str">
        <f aca="false">IF(B36="","",COUNTIF('Fixture Inventory'!$B$6:$B$405,B36))</f>
        <v/>
      </c>
      <c r="Q36" s="44" t="str">
        <f aca="false">IF(B36="","",SUMIF('Fixture Inventory'!$B$6:$B$405,B36,'Fixture Inventory'!$J$6:$J$405))</f>
        <v/>
      </c>
      <c r="R36" s="46" t="str">
        <f aca="false">IF(B36="","",SUMIF('Fixture Inventory'!$B$6:$B$405,B36,'Fixture Inventory'!$N$6:$N$405))</f>
        <v/>
      </c>
      <c r="S36" s="44" t="str">
        <f aca="false">IF(B36="","",SUMIF('Fixture Inventory'!$B$6:$B$405,B36,'Fixture Inventory'!$O$6:$O$405))</f>
        <v/>
      </c>
      <c r="T36" s="47" t="str">
        <f aca="false">IF(OR(B36="",N(D36)=0),"",R36*1000/D36)</f>
        <v/>
      </c>
      <c r="U36" s="40"/>
    </row>
    <row r="37" customFormat="false" ht="15" hidden="false" customHeight="false" outlineLevel="0" collapsed="false">
      <c r="A37" s="40"/>
      <c r="B37" s="40"/>
      <c r="C37" s="40"/>
      <c r="D37" s="41"/>
      <c r="E37" s="42"/>
      <c r="F37" s="42"/>
      <c r="G37" s="43"/>
      <c r="H37" s="44" t="str">
        <f aca="false">IF(OR(F37="",G37=""),"",F37*G37)</f>
        <v/>
      </c>
      <c r="I37" s="40"/>
      <c r="J37" s="40"/>
      <c r="K37" s="40"/>
      <c r="L37" s="43"/>
      <c r="M37" s="43"/>
      <c r="N37" s="43"/>
      <c r="O37" s="40"/>
      <c r="P37" s="45" t="str">
        <f aca="false">IF(B37="","",COUNTIF('Fixture Inventory'!$B$6:$B$405,B37))</f>
        <v/>
      </c>
      <c r="Q37" s="44" t="str">
        <f aca="false">IF(B37="","",SUMIF('Fixture Inventory'!$B$6:$B$405,B37,'Fixture Inventory'!$J$6:$J$405))</f>
        <v/>
      </c>
      <c r="R37" s="46" t="str">
        <f aca="false">IF(B37="","",SUMIF('Fixture Inventory'!$B$6:$B$405,B37,'Fixture Inventory'!$N$6:$N$405))</f>
        <v/>
      </c>
      <c r="S37" s="44" t="str">
        <f aca="false">IF(B37="","",SUMIF('Fixture Inventory'!$B$6:$B$405,B37,'Fixture Inventory'!$O$6:$O$405))</f>
        <v/>
      </c>
      <c r="T37" s="47" t="str">
        <f aca="false">IF(OR(B37="",N(D37)=0),"",R37*1000/D37)</f>
        <v/>
      </c>
      <c r="U37" s="40"/>
    </row>
    <row r="38" customFormat="false" ht="15" hidden="false" customHeight="false" outlineLevel="0" collapsed="false">
      <c r="A38" s="40"/>
      <c r="B38" s="40"/>
      <c r="C38" s="40"/>
      <c r="D38" s="41"/>
      <c r="E38" s="42"/>
      <c r="F38" s="42"/>
      <c r="G38" s="43"/>
      <c r="H38" s="44" t="str">
        <f aca="false">IF(OR(F38="",G38=""),"",F38*G38)</f>
        <v/>
      </c>
      <c r="I38" s="40"/>
      <c r="J38" s="40"/>
      <c r="K38" s="40"/>
      <c r="L38" s="43"/>
      <c r="M38" s="43"/>
      <c r="N38" s="43"/>
      <c r="O38" s="40"/>
      <c r="P38" s="45" t="str">
        <f aca="false">IF(B38="","",COUNTIF('Fixture Inventory'!$B$6:$B$405,B38))</f>
        <v/>
      </c>
      <c r="Q38" s="44" t="str">
        <f aca="false">IF(B38="","",SUMIF('Fixture Inventory'!$B$6:$B$405,B38,'Fixture Inventory'!$J$6:$J$405))</f>
        <v/>
      </c>
      <c r="R38" s="46" t="str">
        <f aca="false">IF(B38="","",SUMIF('Fixture Inventory'!$B$6:$B$405,B38,'Fixture Inventory'!$N$6:$N$405))</f>
        <v/>
      </c>
      <c r="S38" s="44" t="str">
        <f aca="false">IF(B38="","",SUMIF('Fixture Inventory'!$B$6:$B$405,B38,'Fixture Inventory'!$O$6:$O$405))</f>
        <v/>
      </c>
      <c r="T38" s="47" t="str">
        <f aca="false">IF(OR(B38="",N(D38)=0),"",R38*1000/D38)</f>
        <v/>
      </c>
      <c r="U38" s="40"/>
    </row>
    <row r="39" customFormat="false" ht="15" hidden="false" customHeight="false" outlineLevel="0" collapsed="false">
      <c r="A39" s="40"/>
      <c r="B39" s="40"/>
      <c r="C39" s="40"/>
      <c r="D39" s="41"/>
      <c r="E39" s="42"/>
      <c r="F39" s="42"/>
      <c r="G39" s="43"/>
      <c r="H39" s="44" t="str">
        <f aca="false">IF(OR(F39="",G39=""),"",F39*G39)</f>
        <v/>
      </c>
      <c r="I39" s="40"/>
      <c r="J39" s="40"/>
      <c r="K39" s="40"/>
      <c r="L39" s="43"/>
      <c r="M39" s="43"/>
      <c r="N39" s="43"/>
      <c r="O39" s="40"/>
      <c r="P39" s="45" t="str">
        <f aca="false">IF(B39="","",COUNTIF('Fixture Inventory'!$B$6:$B$405,B39))</f>
        <v/>
      </c>
      <c r="Q39" s="44" t="str">
        <f aca="false">IF(B39="","",SUMIF('Fixture Inventory'!$B$6:$B$405,B39,'Fixture Inventory'!$J$6:$J$405))</f>
        <v/>
      </c>
      <c r="R39" s="46" t="str">
        <f aca="false">IF(B39="","",SUMIF('Fixture Inventory'!$B$6:$B$405,B39,'Fixture Inventory'!$N$6:$N$405))</f>
        <v/>
      </c>
      <c r="S39" s="44" t="str">
        <f aca="false">IF(B39="","",SUMIF('Fixture Inventory'!$B$6:$B$405,B39,'Fixture Inventory'!$O$6:$O$405))</f>
        <v/>
      </c>
      <c r="T39" s="47" t="str">
        <f aca="false">IF(OR(B39="",N(D39)=0),"",R39*1000/D39)</f>
        <v/>
      </c>
      <c r="U39" s="40"/>
    </row>
    <row r="40" customFormat="false" ht="15" hidden="false" customHeight="false" outlineLevel="0" collapsed="false">
      <c r="A40" s="40"/>
      <c r="B40" s="40"/>
      <c r="C40" s="40"/>
      <c r="D40" s="41"/>
      <c r="E40" s="42"/>
      <c r="F40" s="42"/>
      <c r="G40" s="43"/>
      <c r="H40" s="44" t="str">
        <f aca="false">IF(OR(F40="",G40=""),"",F40*G40)</f>
        <v/>
      </c>
      <c r="I40" s="40"/>
      <c r="J40" s="40"/>
      <c r="K40" s="40"/>
      <c r="L40" s="43"/>
      <c r="M40" s="43"/>
      <c r="N40" s="43"/>
      <c r="O40" s="40"/>
      <c r="P40" s="45" t="str">
        <f aca="false">IF(B40="","",COUNTIF('Fixture Inventory'!$B$6:$B$405,B40))</f>
        <v/>
      </c>
      <c r="Q40" s="44" t="str">
        <f aca="false">IF(B40="","",SUMIF('Fixture Inventory'!$B$6:$B$405,B40,'Fixture Inventory'!$J$6:$J$405))</f>
        <v/>
      </c>
      <c r="R40" s="46" t="str">
        <f aca="false">IF(B40="","",SUMIF('Fixture Inventory'!$B$6:$B$405,B40,'Fixture Inventory'!$N$6:$N$405))</f>
        <v/>
      </c>
      <c r="S40" s="44" t="str">
        <f aca="false">IF(B40="","",SUMIF('Fixture Inventory'!$B$6:$B$405,B40,'Fixture Inventory'!$O$6:$O$405))</f>
        <v/>
      </c>
      <c r="T40" s="47" t="str">
        <f aca="false">IF(OR(B40="",N(D40)=0),"",R40*1000/D40)</f>
        <v/>
      </c>
      <c r="U40" s="40"/>
    </row>
    <row r="41" customFormat="false" ht="15" hidden="false" customHeight="false" outlineLevel="0" collapsed="false">
      <c r="A41" s="40"/>
      <c r="B41" s="40"/>
      <c r="C41" s="40"/>
      <c r="D41" s="41"/>
      <c r="E41" s="42"/>
      <c r="F41" s="42"/>
      <c r="G41" s="43"/>
      <c r="H41" s="44" t="str">
        <f aca="false">IF(OR(F41="",G41=""),"",F41*G41)</f>
        <v/>
      </c>
      <c r="I41" s="40"/>
      <c r="J41" s="40"/>
      <c r="K41" s="40"/>
      <c r="L41" s="43"/>
      <c r="M41" s="43"/>
      <c r="N41" s="43"/>
      <c r="O41" s="40"/>
      <c r="P41" s="45" t="str">
        <f aca="false">IF(B41="","",COUNTIF('Fixture Inventory'!$B$6:$B$405,B41))</f>
        <v/>
      </c>
      <c r="Q41" s="44" t="str">
        <f aca="false">IF(B41="","",SUMIF('Fixture Inventory'!$B$6:$B$405,B41,'Fixture Inventory'!$J$6:$J$405))</f>
        <v/>
      </c>
      <c r="R41" s="46" t="str">
        <f aca="false">IF(B41="","",SUMIF('Fixture Inventory'!$B$6:$B$405,B41,'Fixture Inventory'!$N$6:$N$405))</f>
        <v/>
      </c>
      <c r="S41" s="44" t="str">
        <f aca="false">IF(B41="","",SUMIF('Fixture Inventory'!$B$6:$B$405,B41,'Fixture Inventory'!$O$6:$O$405))</f>
        <v/>
      </c>
      <c r="T41" s="47" t="str">
        <f aca="false">IF(OR(B41="",N(D41)=0),"",R41*1000/D41)</f>
        <v/>
      </c>
      <c r="U41" s="40"/>
    </row>
    <row r="42" customFormat="false" ht="15" hidden="false" customHeight="false" outlineLevel="0" collapsed="false">
      <c r="A42" s="40"/>
      <c r="B42" s="40"/>
      <c r="C42" s="40"/>
      <c r="D42" s="41"/>
      <c r="E42" s="42"/>
      <c r="F42" s="42"/>
      <c r="G42" s="43"/>
      <c r="H42" s="44" t="str">
        <f aca="false">IF(OR(F42="",G42=""),"",F42*G42)</f>
        <v/>
      </c>
      <c r="I42" s="40"/>
      <c r="J42" s="40"/>
      <c r="K42" s="40"/>
      <c r="L42" s="43"/>
      <c r="M42" s="43"/>
      <c r="N42" s="43"/>
      <c r="O42" s="40"/>
      <c r="P42" s="45" t="str">
        <f aca="false">IF(B42="","",COUNTIF('Fixture Inventory'!$B$6:$B$405,B42))</f>
        <v/>
      </c>
      <c r="Q42" s="44" t="str">
        <f aca="false">IF(B42="","",SUMIF('Fixture Inventory'!$B$6:$B$405,B42,'Fixture Inventory'!$J$6:$J$405))</f>
        <v/>
      </c>
      <c r="R42" s="46" t="str">
        <f aca="false">IF(B42="","",SUMIF('Fixture Inventory'!$B$6:$B$405,B42,'Fixture Inventory'!$N$6:$N$405))</f>
        <v/>
      </c>
      <c r="S42" s="44" t="str">
        <f aca="false">IF(B42="","",SUMIF('Fixture Inventory'!$B$6:$B$405,B42,'Fixture Inventory'!$O$6:$O$405))</f>
        <v/>
      </c>
      <c r="T42" s="47" t="str">
        <f aca="false">IF(OR(B42="",N(D42)=0),"",R42*1000/D42)</f>
        <v/>
      </c>
      <c r="U42" s="40"/>
    </row>
    <row r="43" customFormat="false" ht="15" hidden="false" customHeight="false" outlineLevel="0" collapsed="false">
      <c r="A43" s="40"/>
      <c r="B43" s="40"/>
      <c r="C43" s="40"/>
      <c r="D43" s="41"/>
      <c r="E43" s="42"/>
      <c r="F43" s="42"/>
      <c r="G43" s="43"/>
      <c r="H43" s="44" t="str">
        <f aca="false">IF(OR(F43="",G43=""),"",F43*G43)</f>
        <v/>
      </c>
      <c r="I43" s="40"/>
      <c r="J43" s="40"/>
      <c r="K43" s="40"/>
      <c r="L43" s="43"/>
      <c r="M43" s="43"/>
      <c r="N43" s="43"/>
      <c r="O43" s="40"/>
      <c r="P43" s="45" t="str">
        <f aca="false">IF(B43="","",COUNTIF('Fixture Inventory'!$B$6:$B$405,B43))</f>
        <v/>
      </c>
      <c r="Q43" s="44" t="str">
        <f aca="false">IF(B43="","",SUMIF('Fixture Inventory'!$B$6:$B$405,B43,'Fixture Inventory'!$J$6:$J$405))</f>
        <v/>
      </c>
      <c r="R43" s="46" t="str">
        <f aca="false">IF(B43="","",SUMIF('Fixture Inventory'!$B$6:$B$405,B43,'Fixture Inventory'!$N$6:$N$405))</f>
        <v/>
      </c>
      <c r="S43" s="44" t="str">
        <f aca="false">IF(B43="","",SUMIF('Fixture Inventory'!$B$6:$B$405,B43,'Fixture Inventory'!$O$6:$O$405))</f>
        <v/>
      </c>
      <c r="T43" s="47" t="str">
        <f aca="false">IF(OR(B43="",N(D43)=0),"",R43*1000/D43)</f>
        <v/>
      </c>
      <c r="U43" s="40"/>
    </row>
    <row r="44" customFormat="false" ht="15" hidden="false" customHeight="false" outlineLevel="0" collapsed="false">
      <c r="A44" s="40"/>
      <c r="B44" s="40"/>
      <c r="C44" s="40"/>
      <c r="D44" s="41"/>
      <c r="E44" s="42"/>
      <c r="F44" s="42"/>
      <c r="G44" s="43"/>
      <c r="H44" s="44" t="str">
        <f aca="false">IF(OR(F44="",G44=""),"",F44*G44)</f>
        <v/>
      </c>
      <c r="I44" s="40"/>
      <c r="J44" s="40"/>
      <c r="K44" s="40"/>
      <c r="L44" s="43"/>
      <c r="M44" s="43"/>
      <c r="N44" s="43"/>
      <c r="O44" s="40"/>
      <c r="P44" s="45" t="str">
        <f aca="false">IF(B44="","",COUNTIF('Fixture Inventory'!$B$6:$B$405,B44))</f>
        <v/>
      </c>
      <c r="Q44" s="44" t="str">
        <f aca="false">IF(B44="","",SUMIF('Fixture Inventory'!$B$6:$B$405,B44,'Fixture Inventory'!$J$6:$J$405))</f>
        <v/>
      </c>
      <c r="R44" s="46" t="str">
        <f aca="false">IF(B44="","",SUMIF('Fixture Inventory'!$B$6:$B$405,B44,'Fixture Inventory'!$N$6:$N$405))</f>
        <v/>
      </c>
      <c r="S44" s="44" t="str">
        <f aca="false">IF(B44="","",SUMIF('Fixture Inventory'!$B$6:$B$405,B44,'Fixture Inventory'!$O$6:$O$405))</f>
        <v/>
      </c>
      <c r="T44" s="47" t="str">
        <f aca="false">IF(OR(B44="",N(D44)=0),"",R44*1000/D44)</f>
        <v/>
      </c>
      <c r="U44" s="40"/>
    </row>
    <row r="45" customFormat="false" ht="15" hidden="false" customHeight="false" outlineLevel="0" collapsed="false">
      <c r="A45" s="40"/>
      <c r="B45" s="40"/>
      <c r="C45" s="40"/>
      <c r="D45" s="41"/>
      <c r="E45" s="42"/>
      <c r="F45" s="42"/>
      <c r="G45" s="43"/>
      <c r="H45" s="44" t="str">
        <f aca="false">IF(OR(F45="",G45=""),"",F45*G45)</f>
        <v/>
      </c>
      <c r="I45" s="40"/>
      <c r="J45" s="40"/>
      <c r="K45" s="40"/>
      <c r="L45" s="43"/>
      <c r="M45" s="43"/>
      <c r="N45" s="43"/>
      <c r="O45" s="40"/>
      <c r="P45" s="45" t="str">
        <f aca="false">IF(B45="","",COUNTIF('Fixture Inventory'!$B$6:$B$405,B45))</f>
        <v/>
      </c>
      <c r="Q45" s="44" t="str">
        <f aca="false">IF(B45="","",SUMIF('Fixture Inventory'!$B$6:$B$405,B45,'Fixture Inventory'!$J$6:$J$405))</f>
        <v/>
      </c>
      <c r="R45" s="46" t="str">
        <f aca="false">IF(B45="","",SUMIF('Fixture Inventory'!$B$6:$B$405,B45,'Fixture Inventory'!$N$6:$N$405))</f>
        <v/>
      </c>
      <c r="S45" s="44" t="str">
        <f aca="false">IF(B45="","",SUMIF('Fixture Inventory'!$B$6:$B$405,B45,'Fixture Inventory'!$O$6:$O$405))</f>
        <v/>
      </c>
      <c r="T45" s="47" t="str">
        <f aca="false">IF(OR(B45="",N(D45)=0),"",R45*1000/D45)</f>
        <v/>
      </c>
      <c r="U45" s="40"/>
    </row>
    <row r="46" customFormat="false" ht="15" hidden="false" customHeight="false" outlineLevel="0" collapsed="false">
      <c r="A46" s="40"/>
      <c r="B46" s="40"/>
      <c r="C46" s="40"/>
      <c r="D46" s="41"/>
      <c r="E46" s="42"/>
      <c r="F46" s="42"/>
      <c r="G46" s="43"/>
      <c r="H46" s="44" t="str">
        <f aca="false">IF(OR(F46="",G46=""),"",F46*G46)</f>
        <v/>
      </c>
      <c r="I46" s="40"/>
      <c r="J46" s="40"/>
      <c r="K46" s="40"/>
      <c r="L46" s="43"/>
      <c r="M46" s="43"/>
      <c r="N46" s="43"/>
      <c r="O46" s="40"/>
      <c r="P46" s="45" t="str">
        <f aca="false">IF(B46="","",COUNTIF('Fixture Inventory'!$B$6:$B$405,B46))</f>
        <v/>
      </c>
      <c r="Q46" s="44" t="str">
        <f aca="false">IF(B46="","",SUMIF('Fixture Inventory'!$B$6:$B$405,B46,'Fixture Inventory'!$J$6:$J$405))</f>
        <v/>
      </c>
      <c r="R46" s="46" t="str">
        <f aca="false">IF(B46="","",SUMIF('Fixture Inventory'!$B$6:$B$405,B46,'Fixture Inventory'!$N$6:$N$405))</f>
        <v/>
      </c>
      <c r="S46" s="44" t="str">
        <f aca="false">IF(B46="","",SUMIF('Fixture Inventory'!$B$6:$B$405,B46,'Fixture Inventory'!$O$6:$O$405))</f>
        <v/>
      </c>
      <c r="T46" s="47" t="str">
        <f aca="false">IF(OR(B46="",N(D46)=0),"",R46*1000/D46)</f>
        <v/>
      </c>
      <c r="U46" s="40"/>
    </row>
    <row r="47" customFormat="false" ht="15" hidden="false" customHeight="false" outlineLevel="0" collapsed="false">
      <c r="A47" s="40"/>
      <c r="B47" s="40"/>
      <c r="C47" s="40"/>
      <c r="D47" s="41"/>
      <c r="E47" s="42"/>
      <c r="F47" s="42"/>
      <c r="G47" s="43"/>
      <c r="H47" s="44" t="str">
        <f aca="false">IF(OR(F47="",G47=""),"",F47*G47)</f>
        <v/>
      </c>
      <c r="I47" s="40"/>
      <c r="J47" s="40"/>
      <c r="K47" s="40"/>
      <c r="L47" s="43"/>
      <c r="M47" s="43"/>
      <c r="N47" s="43"/>
      <c r="O47" s="40"/>
      <c r="P47" s="45" t="str">
        <f aca="false">IF(B47="","",COUNTIF('Fixture Inventory'!$B$6:$B$405,B47))</f>
        <v/>
      </c>
      <c r="Q47" s="44" t="str">
        <f aca="false">IF(B47="","",SUMIF('Fixture Inventory'!$B$6:$B$405,B47,'Fixture Inventory'!$J$6:$J$405))</f>
        <v/>
      </c>
      <c r="R47" s="46" t="str">
        <f aca="false">IF(B47="","",SUMIF('Fixture Inventory'!$B$6:$B$405,B47,'Fixture Inventory'!$N$6:$N$405))</f>
        <v/>
      </c>
      <c r="S47" s="44" t="str">
        <f aca="false">IF(B47="","",SUMIF('Fixture Inventory'!$B$6:$B$405,B47,'Fixture Inventory'!$O$6:$O$405))</f>
        <v/>
      </c>
      <c r="T47" s="47" t="str">
        <f aca="false">IF(OR(B47="",N(D47)=0),"",R47*1000/D47)</f>
        <v/>
      </c>
      <c r="U47" s="40"/>
    </row>
    <row r="48" customFormat="false" ht="15" hidden="false" customHeight="false" outlineLevel="0" collapsed="false">
      <c r="A48" s="40"/>
      <c r="B48" s="40"/>
      <c r="C48" s="40"/>
      <c r="D48" s="41"/>
      <c r="E48" s="42"/>
      <c r="F48" s="42"/>
      <c r="G48" s="43"/>
      <c r="H48" s="44" t="str">
        <f aca="false">IF(OR(F48="",G48=""),"",F48*G48)</f>
        <v/>
      </c>
      <c r="I48" s="40"/>
      <c r="J48" s="40"/>
      <c r="K48" s="40"/>
      <c r="L48" s="43"/>
      <c r="M48" s="43"/>
      <c r="N48" s="43"/>
      <c r="O48" s="40"/>
      <c r="P48" s="45" t="str">
        <f aca="false">IF(B48="","",COUNTIF('Fixture Inventory'!$B$6:$B$405,B48))</f>
        <v/>
      </c>
      <c r="Q48" s="44" t="str">
        <f aca="false">IF(B48="","",SUMIF('Fixture Inventory'!$B$6:$B$405,B48,'Fixture Inventory'!$J$6:$J$405))</f>
        <v/>
      </c>
      <c r="R48" s="46" t="str">
        <f aca="false">IF(B48="","",SUMIF('Fixture Inventory'!$B$6:$B$405,B48,'Fixture Inventory'!$N$6:$N$405))</f>
        <v/>
      </c>
      <c r="S48" s="44" t="str">
        <f aca="false">IF(B48="","",SUMIF('Fixture Inventory'!$B$6:$B$405,B48,'Fixture Inventory'!$O$6:$O$405))</f>
        <v/>
      </c>
      <c r="T48" s="47" t="str">
        <f aca="false">IF(OR(B48="",N(D48)=0),"",R48*1000/D48)</f>
        <v/>
      </c>
      <c r="U48" s="40"/>
    </row>
    <row r="49" customFormat="false" ht="15" hidden="false" customHeight="false" outlineLevel="0" collapsed="false">
      <c r="A49" s="40"/>
      <c r="B49" s="40"/>
      <c r="C49" s="40"/>
      <c r="D49" s="41"/>
      <c r="E49" s="42"/>
      <c r="F49" s="42"/>
      <c r="G49" s="43"/>
      <c r="H49" s="44" t="str">
        <f aca="false">IF(OR(F49="",G49=""),"",F49*G49)</f>
        <v/>
      </c>
      <c r="I49" s="40"/>
      <c r="J49" s="40"/>
      <c r="K49" s="40"/>
      <c r="L49" s="43"/>
      <c r="M49" s="43"/>
      <c r="N49" s="43"/>
      <c r="O49" s="40"/>
      <c r="P49" s="45" t="str">
        <f aca="false">IF(B49="","",COUNTIF('Fixture Inventory'!$B$6:$B$405,B49))</f>
        <v/>
      </c>
      <c r="Q49" s="44" t="str">
        <f aca="false">IF(B49="","",SUMIF('Fixture Inventory'!$B$6:$B$405,B49,'Fixture Inventory'!$J$6:$J$405))</f>
        <v/>
      </c>
      <c r="R49" s="46" t="str">
        <f aca="false">IF(B49="","",SUMIF('Fixture Inventory'!$B$6:$B$405,B49,'Fixture Inventory'!$N$6:$N$405))</f>
        <v/>
      </c>
      <c r="S49" s="44" t="str">
        <f aca="false">IF(B49="","",SUMIF('Fixture Inventory'!$B$6:$B$405,B49,'Fixture Inventory'!$O$6:$O$405))</f>
        <v/>
      </c>
      <c r="T49" s="47" t="str">
        <f aca="false">IF(OR(B49="",N(D49)=0),"",R49*1000/D49)</f>
        <v/>
      </c>
      <c r="U49" s="40"/>
    </row>
    <row r="50" customFormat="false" ht="15" hidden="false" customHeight="false" outlineLevel="0" collapsed="false">
      <c r="A50" s="40"/>
      <c r="B50" s="40"/>
      <c r="C50" s="40"/>
      <c r="D50" s="41"/>
      <c r="E50" s="42"/>
      <c r="F50" s="42"/>
      <c r="G50" s="43"/>
      <c r="H50" s="44" t="str">
        <f aca="false">IF(OR(F50="",G50=""),"",F50*G50)</f>
        <v/>
      </c>
      <c r="I50" s="40"/>
      <c r="J50" s="40"/>
      <c r="K50" s="40"/>
      <c r="L50" s="43"/>
      <c r="M50" s="43"/>
      <c r="N50" s="43"/>
      <c r="O50" s="40"/>
      <c r="P50" s="45" t="str">
        <f aca="false">IF(B50="","",COUNTIF('Fixture Inventory'!$B$6:$B$405,B50))</f>
        <v/>
      </c>
      <c r="Q50" s="44" t="str">
        <f aca="false">IF(B50="","",SUMIF('Fixture Inventory'!$B$6:$B$405,B50,'Fixture Inventory'!$J$6:$J$405))</f>
        <v/>
      </c>
      <c r="R50" s="46" t="str">
        <f aca="false">IF(B50="","",SUMIF('Fixture Inventory'!$B$6:$B$405,B50,'Fixture Inventory'!$N$6:$N$405))</f>
        <v/>
      </c>
      <c r="S50" s="44" t="str">
        <f aca="false">IF(B50="","",SUMIF('Fixture Inventory'!$B$6:$B$405,B50,'Fixture Inventory'!$O$6:$O$405))</f>
        <v/>
      </c>
      <c r="T50" s="47" t="str">
        <f aca="false">IF(OR(B50="",N(D50)=0),"",R50*1000/D50)</f>
        <v/>
      </c>
      <c r="U50" s="40"/>
    </row>
    <row r="51" customFormat="false" ht="15" hidden="false" customHeight="false" outlineLevel="0" collapsed="false">
      <c r="A51" s="40"/>
      <c r="B51" s="40"/>
      <c r="C51" s="40"/>
      <c r="D51" s="41"/>
      <c r="E51" s="42"/>
      <c r="F51" s="42"/>
      <c r="G51" s="43"/>
      <c r="H51" s="44" t="str">
        <f aca="false">IF(OR(F51="",G51=""),"",F51*G51)</f>
        <v/>
      </c>
      <c r="I51" s="40"/>
      <c r="J51" s="40"/>
      <c r="K51" s="40"/>
      <c r="L51" s="43"/>
      <c r="M51" s="43"/>
      <c r="N51" s="43"/>
      <c r="O51" s="40"/>
      <c r="P51" s="45" t="str">
        <f aca="false">IF(B51="","",COUNTIF('Fixture Inventory'!$B$6:$B$405,B51))</f>
        <v/>
      </c>
      <c r="Q51" s="44" t="str">
        <f aca="false">IF(B51="","",SUMIF('Fixture Inventory'!$B$6:$B$405,B51,'Fixture Inventory'!$J$6:$J$405))</f>
        <v/>
      </c>
      <c r="R51" s="46" t="str">
        <f aca="false">IF(B51="","",SUMIF('Fixture Inventory'!$B$6:$B$405,B51,'Fixture Inventory'!$N$6:$N$405))</f>
        <v/>
      </c>
      <c r="S51" s="44" t="str">
        <f aca="false">IF(B51="","",SUMIF('Fixture Inventory'!$B$6:$B$405,B51,'Fixture Inventory'!$O$6:$O$405))</f>
        <v/>
      </c>
      <c r="T51" s="47" t="str">
        <f aca="false">IF(OR(B51="",N(D51)=0),"",R51*1000/D51)</f>
        <v/>
      </c>
      <c r="U51" s="40"/>
    </row>
    <row r="52" customFormat="false" ht="15" hidden="false" customHeight="false" outlineLevel="0" collapsed="false">
      <c r="A52" s="40"/>
      <c r="B52" s="40"/>
      <c r="C52" s="40"/>
      <c r="D52" s="41"/>
      <c r="E52" s="42"/>
      <c r="F52" s="42"/>
      <c r="G52" s="43"/>
      <c r="H52" s="44" t="str">
        <f aca="false">IF(OR(F52="",G52=""),"",F52*G52)</f>
        <v/>
      </c>
      <c r="I52" s="40"/>
      <c r="J52" s="40"/>
      <c r="K52" s="40"/>
      <c r="L52" s="43"/>
      <c r="M52" s="43"/>
      <c r="N52" s="43"/>
      <c r="O52" s="40"/>
      <c r="P52" s="45" t="str">
        <f aca="false">IF(B52="","",COUNTIF('Fixture Inventory'!$B$6:$B$405,B52))</f>
        <v/>
      </c>
      <c r="Q52" s="44" t="str">
        <f aca="false">IF(B52="","",SUMIF('Fixture Inventory'!$B$6:$B$405,B52,'Fixture Inventory'!$J$6:$J$405))</f>
        <v/>
      </c>
      <c r="R52" s="46" t="str">
        <f aca="false">IF(B52="","",SUMIF('Fixture Inventory'!$B$6:$B$405,B52,'Fixture Inventory'!$N$6:$N$405))</f>
        <v/>
      </c>
      <c r="S52" s="44" t="str">
        <f aca="false">IF(B52="","",SUMIF('Fixture Inventory'!$B$6:$B$405,B52,'Fixture Inventory'!$O$6:$O$405))</f>
        <v/>
      </c>
      <c r="T52" s="47" t="str">
        <f aca="false">IF(OR(B52="",N(D52)=0),"",R52*1000/D52)</f>
        <v/>
      </c>
      <c r="U52" s="40"/>
    </row>
    <row r="53" customFormat="false" ht="15" hidden="false" customHeight="false" outlineLevel="0" collapsed="false">
      <c r="A53" s="40"/>
      <c r="B53" s="40"/>
      <c r="C53" s="40"/>
      <c r="D53" s="41"/>
      <c r="E53" s="42"/>
      <c r="F53" s="42"/>
      <c r="G53" s="43"/>
      <c r="H53" s="44" t="str">
        <f aca="false">IF(OR(F53="",G53=""),"",F53*G53)</f>
        <v/>
      </c>
      <c r="I53" s="40"/>
      <c r="J53" s="40"/>
      <c r="K53" s="40"/>
      <c r="L53" s="43"/>
      <c r="M53" s="43"/>
      <c r="N53" s="43"/>
      <c r="O53" s="40"/>
      <c r="P53" s="45" t="str">
        <f aca="false">IF(B53="","",COUNTIF('Fixture Inventory'!$B$6:$B$405,B53))</f>
        <v/>
      </c>
      <c r="Q53" s="44" t="str">
        <f aca="false">IF(B53="","",SUMIF('Fixture Inventory'!$B$6:$B$405,B53,'Fixture Inventory'!$J$6:$J$405))</f>
        <v/>
      </c>
      <c r="R53" s="46" t="str">
        <f aca="false">IF(B53="","",SUMIF('Fixture Inventory'!$B$6:$B$405,B53,'Fixture Inventory'!$N$6:$N$405))</f>
        <v/>
      </c>
      <c r="S53" s="44" t="str">
        <f aca="false">IF(B53="","",SUMIF('Fixture Inventory'!$B$6:$B$405,B53,'Fixture Inventory'!$O$6:$O$405))</f>
        <v/>
      </c>
      <c r="T53" s="47" t="str">
        <f aca="false">IF(OR(B53="",N(D53)=0),"",R53*1000/D53)</f>
        <v/>
      </c>
      <c r="U53" s="40"/>
    </row>
    <row r="54" customFormat="false" ht="15" hidden="false" customHeight="false" outlineLevel="0" collapsed="false">
      <c r="A54" s="40"/>
      <c r="B54" s="40"/>
      <c r="C54" s="40"/>
      <c r="D54" s="41"/>
      <c r="E54" s="42"/>
      <c r="F54" s="42"/>
      <c r="G54" s="43"/>
      <c r="H54" s="44" t="str">
        <f aca="false">IF(OR(F54="",G54=""),"",F54*G54)</f>
        <v/>
      </c>
      <c r="I54" s="40"/>
      <c r="J54" s="40"/>
      <c r="K54" s="40"/>
      <c r="L54" s="43"/>
      <c r="M54" s="43"/>
      <c r="N54" s="43"/>
      <c r="O54" s="40"/>
      <c r="P54" s="45" t="str">
        <f aca="false">IF(B54="","",COUNTIF('Fixture Inventory'!$B$6:$B$405,B54))</f>
        <v/>
      </c>
      <c r="Q54" s="44" t="str">
        <f aca="false">IF(B54="","",SUMIF('Fixture Inventory'!$B$6:$B$405,B54,'Fixture Inventory'!$J$6:$J$405))</f>
        <v/>
      </c>
      <c r="R54" s="46" t="str">
        <f aca="false">IF(B54="","",SUMIF('Fixture Inventory'!$B$6:$B$405,B54,'Fixture Inventory'!$N$6:$N$405))</f>
        <v/>
      </c>
      <c r="S54" s="44" t="str">
        <f aca="false">IF(B54="","",SUMIF('Fixture Inventory'!$B$6:$B$405,B54,'Fixture Inventory'!$O$6:$O$405))</f>
        <v/>
      </c>
      <c r="T54" s="47" t="str">
        <f aca="false">IF(OR(B54="",N(D54)=0),"",R54*1000/D54)</f>
        <v/>
      </c>
      <c r="U54" s="40"/>
    </row>
    <row r="55" customFormat="false" ht="15" hidden="false" customHeight="false" outlineLevel="0" collapsed="false">
      <c r="A55" s="40"/>
      <c r="B55" s="40"/>
      <c r="C55" s="40"/>
      <c r="D55" s="41"/>
      <c r="E55" s="42"/>
      <c r="F55" s="42"/>
      <c r="G55" s="43"/>
      <c r="H55" s="44" t="str">
        <f aca="false">IF(OR(F55="",G55=""),"",F55*G55)</f>
        <v/>
      </c>
      <c r="I55" s="40"/>
      <c r="J55" s="40"/>
      <c r="K55" s="40"/>
      <c r="L55" s="43"/>
      <c r="M55" s="43"/>
      <c r="N55" s="43"/>
      <c r="O55" s="40"/>
      <c r="P55" s="45" t="str">
        <f aca="false">IF(B55="","",COUNTIF('Fixture Inventory'!$B$6:$B$405,B55))</f>
        <v/>
      </c>
      <c r="Q55" s="44" t="str">
        <f aca="false">IF(B55="","",SUMIF('Fixture Inventory'!$B$6:$B$405,B55,'Fixture Inventory'!$J$6:$J$405))</f>
        <v/>
      </c>
      <c r="R55" s="46" t="str">
        <f aca="false">IF(B55="","",SUMIF('Fixture Inventory'!$B$6:$B$405,B55,'Fixture Inventory'!$N$6:$N$405))</f>
        <v/>
      </c>
      <c r="S55" s="44" t="str">
        <f aca="false">IF(B55="","",SUMIF('Fixture Inventory'!$B$6:$B$405,B55,'Fixture Inventory'!$O$6:$O$405))</f>
        <v/>
      </c>
      <c r="T55" s="47" t="str">
        <f aca="false">IF(OR(B55="",N(D55)=0),"",R55*1000/D55)</f>
        <v/>
      </c>
      <c r="U55" s="40"/>
    </row>
    <row r="56" customFormat="false" ht="15" hidden="false" customHeight="false" outlineLevel="0" collapsed="false">
      <c r="A56" s="40"/>
      <c r="B56" s="40"/>
      <c r="C56" s="40"/>
      <c r="D56" s="41"/>
      <c r="E56" s="42"/>
      <c r="F56" s="42"/>
      <c r="G56" s="43"/>
      <c r="H56" s="44" t="str">
        <f aca="false">IF(OR(F56="",G56=""),"",F56*G56)</f>
        <v/>
      </c>
      <c r="I56" s="40"/>
      <c r="J56" s="40"/>
      <c r="K56" s="40"/>
      <c r="L56" s="43"/>
      <c r="M56" s="43"/>
      <c r="N56" s="43"/>
      <c r="O56" s="40"/>
      <c r="P56" s="45" t="str">
        <f aca="false">IF(B56="","",COUNTIF('Fixture Inventory'!$B$6:$B$405,B56))</f>
        <v/>
      </c>
      <c r="Q56" s="44" t="str">
        <f aca="false">IF(B56="","",SUMIF('Fixture Inventory'!$B$6:$B$405,B56,'Fixture Inventory'!$J$6:$J$405))</f>
        <v/>
      </c>
      <c r="R56" s="46" t="str">
        <f aca="false">IF(B56="","",SUMIF('Fixture Inventory'!$B$6:$B$405,B56,'Fixture Inventory'!$N$6:$N$405))</f>
        <v/>
      </c>
      <c r="S56" s="44" t="str">
        <f aca="false">IF(B56="","",SUMIF('Fixture Inventory'!$B$6:$B$405,B56,'Fixture Inventory'!$O$6:$O$405))</f>
        <v/>
      </c>
      <c r="T56" s="47" t="str">
        <f aca="false">IF(OR(B56="",N(D56)=0),"",R56*1000/D56)</f>
        <v/>
      </c>
      <c r="U56" s="40"/>
    </row>
    <row r="57" customFormat="false" ht="15" hidden="false" customHeight="false" outlineLevel="0" collapsed="false">
      <c r="A57" s="40"/>
      <c r="B57" s="40"/>
      <c r="C57" s="40"/>
      <c r="D57" s="41"/>
      <c r="E57" s="42"/>
      <c r="F57" s="42"/>
      <c r="G57" s="43"/>
      <c r="H57" s="44" t="str">
        <f aca="false">IF(OR(F57="",G57=""),"",F57*G57)</f>
        <v/>
      </c>
      <c r="I57" s="40"/>
      <c r="J57" s="40"/>
      <c r="K57" s="40"/>
      <c r="L57" s="43"/>
      <c r="M57" s="43"/>
      <c r="N57" s="43"/>
      <c r="O57" s="40"/>
      <c r="P57" s="45" t="str">
        <f aca="false">IF(B57="","",COUNTIF('Fixture Inventory'!$B$6:$B$405,B57))</f>
        <v/>
      </c>
      <c r="Q57" s="44" t="str">
        <f aca="false">IF(B57="","",SUMIF('Fixture Inventory'!$B$6:$B$405,B57,'Fixture Inventory'!$J$6:$J$405))</f>
        <v/>
      </c>
      <c r="R57" s="46" t="str">
        <f aca="false">IF(B57="","",SUMIF('Fixture Inventory'!$B$6:$B$405,B57,'Fixture Inventory'!$N$6:$N$405))</f>
        <v/>
      </c>
      <c r="S57" s="44" t="str">
        <f aca="false">IF(B57="","",SUMIF('Fixture Inventory'!$B$6:$B$405,B57,'Fixture Inventory'!$O$6:$O$405))</f>
        <v/>
      </c>
      <c r="T57" s="47" t="str">
        <f aca="false">IF(OR(B57="",N(D57)=0),"",R57*1000/D57)</f>
        <v/>
      </c>
      <c r="U57" s="40"/>
    </row>
    <row r="58" customFormat="false" ht="15" hidden="false" customHeight="false" outlineLevel="0" collapsed="false">
      <c r="A58" s="40"/>
      <c r="B58" s="40"/>
      <c r="C58" s="40"/>
      <c r="D58" s="41"/>
      <c r="E58" s="42"/>
      <c r="F58" s="42"/>
      <c r="G58" s="43"/>
      <c r="H58" s="44" t="str">
        <f aca="false">IF(OR(F58="",G58=""),"",F58*G58)</f>
        <v/>
      </c>
      <c r="I58" s="40"/>
      <c r="J58" s="40"/>
      <c r="K58" s="40"/>
      <c r="L58" s="43"/>
      <c r="M58" s="43"/>
      <c r="N58" s="43"/>
      <c r="O58" s="40"/>
      <c r="P58" s="45" t="str">
        <f aca="false">IF(B58="","",COUNTIF('Fixture Inventory'!$B$6:$B$405,B58))</f>
        <v/>
      </c>
      <c r="Q58" s="44" t="str">
        <f aca="false">IF(B58="","",SUMIF('Fixture Inventory'!$B$6:$B$405,B58,'Fixture Inventory'!$J$6:$J$405))</f>
        <v/>
      </c>
      <c r="R58" s="46" t="str">
        <f aca="false">IF(B58="","",SUMIF('Fixture Inventory'!$B$6:$B$405,B58,'Fixture Inventory'!$N$6:$N$405))</f>
        <v/>
      </c>
      <c r="S58" s="44" t="str">
        <f aca="false">IF(B58="","",SUMIF('Fixture Inventory'!$B$6:$B$405,B58,'Fixture Inventory'!$O$6:$O$405))</f>
        <v/>
      </c>
      <c r="T58" s="47" t="str">
        <f aca="false">IF(OR(B58="",N(D58)=0),"",R58*1000/D58)</f>
        <v/>
      </c>
      <c r="U58" s="40"/>
    </row>
    <row r="59" customFormat="false" ht="15" hidden="false" customHeight="false" outlineLevel="0" collapsed="false">
      <c r="A59" s="40"/>
      <c r="B59" s="40"/>
      <c r="C59" s="40"/>
      <c r="D59" s="41"/>
      <c r="E59" s="42"/>
      <c r="F59" s="42"/>
      <c r="G59" s="43"/>
      <c r="H59" s="44" t="str">
        <f aca="false">IF(OR(F59="",G59=""),"",F59*G59)</f>
        <v/>
      </c>
      <c r="I59" s="40"/>
      <c r="J59" s="40"/>
      <c r="K59" s="40"/>
      <c r="L59" s="43"/>
      <c r="M59" s="43"/>
      <c r="N59" s="43"/>
      <c r="O59" s="40"/>
      <c r="P59" s="45" t="str">
        <f aca="false">IF(B59="","",COUNTIF('Fixture Inventory'!$B$6:$B$405,B59))</f>
        <v/>
      </c>
      <c r="Q59" s="44" t="str">
        <f aca="false">IF(B59="","",SUMIF('Fixture Inventory'!$B$6:$B$405,B59,'Fixture Inventory'!$J$6:$J$405))</f>
        <v/>
      </c>
      <c r="R59" s="46" t="str">
        <f aca="false">IF(B59="","",SUMIF('Fixture Inventory'!$B$6:$B$405,B59,'Fixture Inventory'!$N$6:$N$405))</f>
        <v/>
      </c>
      <c r="S59" s="44" t="str">
        <f aca="false">IF(B59="","",SUMIF('Fixture Inventory'!$B$6:$B$405,B59,'Fixture Inventory'!$O$6:$O$405))</f>
        <v/>
      </c>
      <c r="T59" s="47" t="str">
        <f aca="false">IF(OR(B59="",N(D59)=0),"",R59*1000/D59)</f>
        <v/>
      </c>
      <c r="U59" s="40"/>
    </row>
    <row r="60" customFormat="false" ht="15" hidden="false" customHeight="false" outlineLevel="0" collapsed="false">
      <c r="A60" s="40"/>
      <c r="B60" s="40"/>
      <c r="C60" s="40"/>
      <c r="D60" s="41"/>
      <c r="E60" s="42"/>
      <c r="F60" s="42"/>
      <c r="G60" s="43"/>
      <c r="H60" s="44" t="str">
        <f aca="false">IF(OR(F60="",G60=""),"",F60*G60)</f>
        <v/>
      </c>
      <c r="I60" s="40"/>
      <c r="J60" s="40"/>
      <c r="K60" s="40"/>
      <c r="L60" s="43"/>
      <c r="M60" s="43"/>
      <c r="N60" s="43"/>
      <c r="O60" s="40"/>
      <c r="P60" s="45" t="str">
        <f aca="false">IF(B60="","",COUNTIF('Fixture Inventory'!$B$6:$B$405,B60))</f>
        <v/>
      </c>
      <c r="Q60" s="44" t="str">
        <f aca="false">IF(B60="","",SUMIF('Fixture Inventory'!$B$6:$B$405,B60,'Fixture Inventory'!$J$6:$J$405))</f>
        <v/>
      </c>
      <c r="R60" s="46" t="str">
        <f aca="false">IF(B60="","",SUMIF('Fixture Inventory'!$B$6:$B$405,B60,'Fixture Inventory'!$N$6:$N$405))</f>
        <v/>
      </c>
      <c r="S60" s="44" t="str">
        <f aca="false">IF(B60="","",SUMIF('Fixture Inventory'!$B$6:$B$405,B60,'Fixture Inventory'!$O$6:$O$405))</f>
        <v/>
      </c>
      <c r="T60" s="47" t="str">
        <f aca="false">IF(OR(B60="",N(D60)=0),"",R60*1000/D60)</f>
        <v/>
      </c>
      <c r="U60" s="40"/>
    </row>
    <row r="61" customFormat="false" ht="15" hidden="false" customHeight="false" outlineLevel="0" collapsed="false">
      <c r="A61" s="40"/>
      <c r="B61" s="40"/>
      <c r="C61" s="40"/>
      <c r="D61" s="41"/>
      <c r="E61" s="42"/>
      <c r="F61" s="42"/>
      <c r="G61" s="43"/>
      <c r="H61" s="44" t="str">
        <f aca="false">IF(OR(F61="",G61=""),"",F61*G61)</f>
        <v/>
      </c>
      <c r="I61" s="40"/>
      <c r="J61" s="40"/>
      <c r="K61" s="40"/>
      <c r="L61" s="43"/>
      <c r="M61" s="43"/>
      <c r="N61" s="43"/>
      <c r="O61" s="40"/>
      <c r="P61" s="45" t="str">
        <f aca="false">IF(B61="","",COUNTIF('Fixture Inventory'!$B$6:$B$405,B61))</f>
        <v/>
      </c>
      <c r="Q61" s="44" t="str">
        <f aca="false">IF(B61="","",SUMIF('Fixture Inventory'!$B$6:$B$405,B61,'Fixture Inventory'!$J$6:$J$405))</f>
        <v/>
      </c>
      <c r="R61" s="46" t="str">
        <f aca="false">IF(B61="","",SUMIF('Fixture Inventory'!$B$6:$B$405,B61,'Fixture Inventory'!$N$6:$N$405))</f>
        <v/>
      </c>
      <c r="S61" s="44" t="str">
        <f aca="false">IF(B61="","",SUMIF('Fixture Inventory'!$B$6:$B$405,B61,'Fixture Inventory'!$O$6:$O$405))</f>
        <v/>
      </c>
      <c r="T61" s="47" t="str">
        <f aca="false">IF(OR(B61="",N(D61)=0),"",R61*1000/D61)</f>
        <v/>
      </c>
      <c r="U61" s="40"/>
    </row>
    <row r="62" customFormat="false" ht="15" hidden="false" customHeight="false" outlineLevel="0" collapsed="false">
      <c r="A62" s="40"/>
      <c r="B62" s="40"/>
      <c r="C62" s="40"/>
      <c r="D62" s="41"/>
      <c r="E62" s="42"/>
      <c r="F62" s="42"/>
      <c r="G62" s="43"/>
      <c r="H62" s="44" t="str">
        <f aca="false">IF(OR(F62="",G62=""),"",F62*G62)</f>
        <v/>
      </c>
      <c r="I62" s="40"/>
      <c r="J62" s="40"/>
      <c r="K62" s="40"/>
      <c r="L62" s="43"/>
      <c r="M62" s="43"/>
      <c r="N62" s="43"/>
      <c r="O62" s="40"/>
      <c r="P62" s="45" t="str">
        <f aca="false">IF(B62="","",COUNTIF('Fixture Inventory'!$B$6:$B$405,B62))</f>
        <v/>
      </c>
      <c r="Q62" s="44" t="str">
        <f aca="false">IF(B62="","",SUMIF('Fixture Inventory'!$B$6:$B$405,B62,'Fixture Inventory'!$J$6:$J$405))</f>
        <v/>
      </c>
      <c r="R62" s="46" t="str">
        <f aca="false">IF(B62="","",SUMIF('Fixture Inventory'!$B$6:$B$405,B62,'Fixture Inventory'!$N$6:$N$405))</f>
        <v/>
      </c>
      <c r="S62" s="44" t="str">
        <f aca="false">IF(B62="","",SUMIF('Fixture Inventory'!$B$6:$B$405,B62,'Fixture Inventory'!$O$6:$O$405))</f>
        <v/>
      </c>
      <c r="T62" s="47" t="str">
        <f aca="false">IF(OR(B62="",N(D62)=0),"",R62*1000/D62)</f>
        <v/>
      </c>
      <c r="U62" s="40"/>
    </row>
    <row r="63" customFormat="false" ht="15" hidden="false" customHeight="false" outlineLevel="0" collapsed="false">
      <c r="A63" s="40"/>
      <c r="B63" s="40"/>
      <c r="C63" s="40"/>
      <c r="D63" s="41"/>
      <c r="E63" s="42"/>
      <c r="F63" s="42"/>
      <c r="G63" s="43"/>
      <c r="H63" s="44" t="str">
        <f aca="false">IF(OR(F63="",G63=""),"",F63*G63)</f>
        <v/>
      </c>
      <c r="I63" s="40"/>
      <c r="J63" s="40"/>
      <c r="K63" s="40"/>
      <c r="L63" s="43"/>
      <c r="M63" s="43"/>
      <c r="N63" s="43"/>
      <c r="O63" s="40"/>
      <c r="P63" s="45" t="str">
        <f aca="false">IF(B63="","",COUNTIF('Fixture Inventory'!$B$6:$B$405,B63))</f>
        <v/>
      </c>
      <c r="Q63" s="44" t="str">
        <f aca="false">IF(B63="","",SUMIF('Fixture Inventory'!$B$6:$B$405,B63,'Fixture Inventory'!$J$6:$J$405))</f>
        <v/>
      </c>
      <c r="R63" s="46" t="str">
        <f aca="false">IF(B63="","",SUMIF('Fixture Inventory'!$B$6:$B$405,B63,'Fixture Inventory'!$N$6:$N$405))</f>
        <v/>
      </c>
      <c r="S63" s="44" t="str">
        <f aca="false">IF(B63="","",SUMIF('Fixture Inventory'!$B$6:$B$405,B63,'Fixture Inventory'!$O$6:$O$405))</f>
        <v/>
      </c>
      <c r="T63" s="47" t="str">
        <f aca="false">IF(OR(B63="",N(D63)=0),"",R63*1000/D63)</f>
        <v/>
      </c>
      <c r="U63" s="40"/>
    </row>
    <row r="64" customFormat="false" ht="15" hidden="false" customHeight="false" outlineLevel="0" collapsed="false">
      <c r="A64" s="40"/>
      <c r="B64" s="40"/>
      <c r="C64" s="40"/>
      <c r="D64" s="41"/>
      <c r="E64" s="42"/>
      <c r="F64" s="42"/>
      <c r="G64" s="43"/>
      <c r="H64" s="44" t="str">
        <f aca="false">IF(OR(F64="",G64=""),"",F64*G64)</f>
        <v/>
      </c>
      <c r="I64" s="40"/>
      <c r="J64" s="40"/>
      <c r="K64" s="40"/>
      <c r="L64" s="43"/>
      <c r="M64" s="43"/>
      <c r="N64" s="43"/>
      <c r="O64" s="40"/>
      <c r="P64" s="45" t="str">
        <f aca="false">IF(B64="","",COUNTIF('Fixture Inventory'!$B$6:$B$405,B64))</f>
        <v/>
      </c>
      <c r="Q64" s="44" t="str">
        <f aca="false">IF(B64="","",SUMIF('Fixture Inventory'!$B$6:$B$405,B64,'Fixture Inventory'!$J$6:$J$405))</f>
        <v/>
      </c>
      <c r="R64" s="46" t="str">
        <f aca="false">IF(B64="","",SUMIF('Fixture Inventory'!$B$6:$B$405,B64,'Fixture Inventory'!$N$6:$N$405))</f>
        <v/>
      </c>
      <c r="S64" s="44" t="str">
        <f aca="false">IF(B64="","",SUMIF('Fixture Inventory'!$B$6:$B$405,B64,'Fixture Inventory'!$O$6:$O$405))</f>
        <v/>
      </c>
      <c r="T64" s="47" t="str">
        <f aca="false">IF(OR(B64="",N(D64)=0),"",R64*1000/D64)</f>
        <v/>
      </c>
      <c r="U64" s="40"/>
    </row>
    <row r="65" customFormat="false" ht="15" hidden="false" customHeight="false" outlineLevel="0" collapsed="false">
      <c r="A65" s="40"/>
      <c r="B65" s="40"/>
      <c r="C65" s="40"/>
      <c r="D65" s="41"/>
      <c r="E65" s="42"/>
      <c r="F65" s="42"/>
      <c r="G65" s="43"/>
      <c r="H65" s="44" t="str">
        <f aca="false">IF(OR(F65="",G65=""),"",F65*G65)</f>
        <v/>
      </c>
      <c r="I65" s="40"/>
      <c r="J65" s="40"/>
      <c r="K65" s="40"/>
      <c r="L65" s="43"/>
      <c r="M65" s="43"/>
      <c r="N65" s="43"/>
      <c r="O65" s="40"/>
      <c r="P65" s="45" t="str">
        <f aca="false">IF(B65="","",COUNTIF('Fixture Inventory'!$B$6:$B$405,B65))</f>
        <v/>
      </c>
      <c r="Q65" s="44" t="str">
        <f aca="false">IF(B65="","",SUMIF('Fixture Inventory'!$B$6:$B$405,B65,'Fixture Inventory'!$J$6:$J$405))</f>
        <v/>
      </c>
      <c r="R65" s="46" t="str">
        <f aca="false">IF(B65="","",SUMIF('Fixture Inventory'!$B$6:$B$405,B65,'Fixture Inventory'!$N$6:$N$405))</f>
        <v/>
      </c>
      <c r="S65" s="44" t="str">
        <f aca="false">IF(B65="","",SUMIF('Fixture Inventory'!$B$6:$B$405,B65,'Fixture Inventory'!$O$6:$O$405))</f>
        <v/>
      </c>
      <c r="T65" s="47" t="str">
        <f aca="false">IF(OR(B65="",N(D65)=0),"",R65*1000/D65)</f>
        <v/>
      </c>
      <c r="U65" s="40"/>
    </row>
    <row r="66" customFormat="false" ht="15" hidden="false" customHeight="false" outlineLevel="0" collapsed="false">
      <c r="A66" s="40"/>
      <c r="B66" s="40"/>
      <c r="C66" s="40"/>
      <c r="D66" s="41"/>
      <c r="E66" s="42"/>
      <c r="F66" s="42"/>
      <c r="G66" s="43"/>
      <c r="H66" s="44" t="str">
        <f aca="false">IF(OR(F66="",G66=""),"",F66*G66)</f>
        <v/>
      </c>
      <c r="I66" s="40"/>
      <c r="J66" s="40"/>
      <c r="K66" s="40"/>
      <c r="L66" s="43"/>
      <c r="M66" s="43"/>
      <c r="N66" s="43"/>
      <c r="O66" s="40"/>
      <c r="P66" s="45" t="str">
        <f aca="false">IF(B66="","",COUNTIF('Fixture Inventory'!$B$6:$B$405,B66))</f>
        <v/>
      </c>
      <c r="Q66" s="44" t="str">
        <f aca="false">IF(B66="","",SUMIF('Fixture Inventory'!$B$6:$B$405,B66,'Fixture Inventory'!$J$6:$J$405))</f>
        <v/>
      </c>
      <c r="R66" s="46" t="str">
        <f aca="false">IF(B66="","",SUMIF('Fixture Inventory'!$B$6:$B$405,B66,'Fixture Inventory'!$N$6:$N$405))</f>
        <v/>
      </c>
      <c r="S66" s="44" t="str">
        <f aca="false">IF(B66="","",SUMIF('Fixture Inventory'!$B$6:$B$405,B66,'Fixture Inventory'!$O$6:$O$405))</f>
        <v/>
      </c>
      <c r="T66" s="47" t="str">
        <f aca="false">IF(OR(B66="",N(D66)=0),"",R66*1000/D66)</f>
        <v/>
      </c>
      <c r="U66" s="40"/>
    </row>
    <row r="67" customFormat="false" ht="15" hidden="false" customHeight="false" outlineLevel="0" collapsed="false">
      <c r="A67" s="40"/>
      <c r="B67" s="40"/>
      <c r="C67" s="40"/>
      <c r="D67" s="41"/>
      <c r="E67" s="42"/>
      <c r="F67" s="42"/>
      <c r="G67" s="43"/>
      <c r="H67" s="44" t="str">
        <f aca="false">IF(OR(F67="",G67=""),"",F67*G67)</f>
        <v/>
      </c>
      <c r="I67" s="40"/>
      <c r="J67" s="40"/>
      <c r="K67" s="40"/>
      <c r="L67" s="43"/>
      <c r="M67" s="43"/>
      <c r="N67" s="43"/>
      <c r="O67" s="40"/>
      <c r="P67" s="45" t="str">
        <f aca="false">IF(B67="","",COUNTIF('Fixture Inventory'!$B$6:$B$405,B67))</f>
        <v/>
      </c>
      <c r="Q67" s="44" t="str">
        <f aca="false">IF(B67="","",SUMIF('Fixture Inventory'!$B$6:$B$405,B67,'Fixture Inventory'!$J$6:$J$405))</f>
        <v/>
      </c>
      <c r="R67" s="46" t="str">
        <f aca="false">IF(B67="","",SUMIF('Fixture Inventory'!$B$6:$B$405,B67,'Fixture Inventory'!$N$6:$N$405))</f>
        <v/>
      </c>
      <c r="S67" s="44" t="str">
        <f aca="false">IF(B67="","",SUMIF('Fixture Inventory'!$B$6:$B$405,B67,'Fixture Inventory'!$O$6:$O$405))</f>
        <v/>
      </c>
      <c r="T67" s="47" t="str">
        <f aca="false">IF(OR(B67="",N(D67)=0),"",R67*1000/D67)</f>
        <v/>
      </c>
      <c r="U67" s="40"/>
    </row>
    <row r="68" customFormat="false" ht="15" hidden="false" customHeight="false" outlineLevel="0" collapsed="false">
      <c r="A68" s="40"/>
      <c r="B68" s="40"/>
      <c r="C68" s="40"/>
      <c r="D68" s="41"/>
      <c r="E68" s="42"/>
      <c r="F68" s="42"/>
      <c r="G68" s="43"/>
      <c r="H68" s="44" t="str">
        <f aca="false">IF(OR(F68="",G68=""),"",F68*G68)</f>
        <v/>
      </c>
      <c r="I68" s="40"/>
      <c r="J68" s="40"/>
      <c r="K68" s="40"/>
      <c r="L68" s="43"/>
      <c r="M68" s="43"/>
      <c r="N68" s="43"/>
      <c r="O68" s="40"/>
      <c r="P68" s="45" t="str">
        <f aca="false">IF(B68="","",COUNTIF('Fixture Inventory'!$B$6:$B$405,B68))</f>
        <v/>
      </c>
      <c r="Q68" s="44" t="str">
        <f aca="false">IF(B68="","",SUMIF('Fixture Inventory'!$B$6:$B$405,B68,'Fixture Inventory'!$J$6:$J$405))</f>
        <v/>
      </c>
      <c r="R68" s="46" t="str">
        <f aca="false">IF(B68="","",SUMIF('Fixture Inventory'!$B$6:$B$405,B68,'Fixture Inventory'!$N$6:$N$405))</f>
        <v/>
      </c>
      <c r="S68" s="44" t="str">
        <f aca="false">IF(B68="","",SUMIF('Fixture Inventory'!$B$6:$B$405,B68,'Fixture Inventory'!$O$6:$O$405))</f>
        <v/>
      </c>
      <c r="T68" s="47" t="str">
        <f aca="false">IF(OR(B68="",N(D68)=0),"",R68*1000/D68)</f>
        <v/>
      </c>
      <c r="U68" s="40"/>
    </row>
    <row r="69" customFormat="false" ht="15" hidden="false" customHeight="false" outlineLevel="0" collapsed="false">
      <c r="A69" s="40"/>
      <c r="B69" s="40"/>
      <c r="C69" s="40"/>
      <c r="D69" s="41"/>
      <c r="E69" s="42"/>
      <c r="F69" s="42"/>
      <c r="G69" s="43"/>
      <c r="H69" s="44" t="str">
        <f aca="false">IF(OR(F69="",G69=""),"",F69*G69)</f>
        <v/>
      </c>
      <c r="I69" s="40"/>
      <c r="J69" s="40"/>
      <c r="K69" s="40"/>
      <c r="L69" s="43"/>
      <c r="M69" s="43"/>
      <c r="N69" s="43"/>
      <c r="O69" s="40"/>
      <c r="P69" s="45" t="str">
        <f aca="false">IF(B69="","",COUNTIF('Fixture Inventory'!$B$6:$B$405,B69))</f>
        <v/>
      </c>
      <c r="Q69" s="44" t="str">
        <f aca="false">IF(B69="","",SUMIF('Fixture Inventory'!$B$6:$B$405,B69,'Fixture Inventory'!$J$6:$J$405))</f>
        <v/>
      </c>
      <c r="R69" s="46" t="str">
        <f aca="false">IF(B69="","",SUMIF('Fixture Inventory'!$B$6:$B$405,B69,'Fixture Inventory'!$N$6:$N$405))</f>
        <v/>
      </c>
      <c r="S69" s="44" t="str">
        <f aca="false">IF(B69="","",SUMIF('Fixture Inventory'!$B$6:$B$405,B69,'Fixture Inventory'!$O$6:$O$405))</f>
        <v/>
      </c>
      <c r="T69" s="47" t="str">
        <f aca="false">IF(OR(B69="",N(D69)=0),"",R69*1000/D69)</f>
        <v/>
      </c>
      <c r="U69" s="40"/>
    </row>
    <row r="70" customFormat="false" ht="15" hidden="false" customHeight="false" outlineLevel="0" collapsed="false">
      <c r="A70" s="40"/>
      <c r="B70" s="40"/>
      <c r="C70" s="40"/>
      <c r="D70" s="41"/>
      <c r="E70" s="42"/>
      <c r="F70" s="42"/>
      <c r="G70" s="43"/>
      <c r="H70" s="44" t="str">
        <f aca="false">IF(OR(F70="",G70=""),"",F70*G70)</f>
        <v/>
      </c>
      <c r="I70" s="40"/>
      <c r="J70" s="40"/>
      <c r="K70" s="40"/>
      <c r="L70" s="43"/>
      <c r="M70" s="43"/>
      <c r="N70" s="43"/>
      <c r="O70" s="40"/>
      <c r="P70" s="45" t="str">
        <f aca="false">IF(B70="","",COUNTIF('Fixture Inventory'!$B$6:$B$405,B70))</f>
        <v/>
      </c>
      <c r="Q70" s="44" t="str">
        <f aca="false">IF(B70="","",SUMIF('Fixture Inventory'!$B$6:$B$405,B70,'Fixture Inventory'!$J$6:$J$405))</f>
        <v/>
      </c>
      <c r="R70" s="46" t="str">
        <f aca="false">IF(B70="","",SUMIF('Fixture Inventory'!$B$6:$B$405,B70,'Fixture Inventory'!$N$6:$N$405))</f>
        <v/>
      </c>
      <c r="S70" s="44" t="str">
        <f aca="false">IF(B70="","",SUMIF('Fixture Inventory'!$B$6:$B$405,B70,'Fixture Inventory'!$O$6:$O$405))</f>
        <v/>
      </c>
      <c r="T70" s="47" t="str">
        <f aca="false">IF(OR(B70="",N(D70)=0),"",R70*1000/D70)</f>
        <v/>
      </c>
      <c r="U70" s="40"/>
    </row>
    <row r="71" customFormat="false" ht="15" hidden="false" customHeight="false" outlineLevel="0" collapsed="false">
      <c r="A71" s="40"/>
      <c r="B71" s="40"/>
      <c r="C71" s="40"/>
      <c r="D71" s="41"/>
      <c r="E71" s="42"/>
      <c r="F71" s="42"/>
      <c r="G71" s="43"/>
      <c r="H71" s="44" t="str">
        <f aca="false">IF(OR(F71="",G71=""),"",F71*G71)</f>
        <v/>
      </c>
      <c r="I71" s="40"/>
      <c r="J71" s="40"/>
      <c r="K71" s="40"/>
      <c r="L71" s="43"/>
      <c r="M71" s="43"/>
      <c r="N71" s="43"/>
      <c r="O71" s="40"/>
      <c r="P71" s="45" t="str">
        <f aca="false">IF(B71="","",COUNTIF('Fixture Inventory'!$B$6:$B$405,B71))</f>
        <v/>
      </c>
      <c r="Q71" s="44" t="str">
        <f aca="false">IF(B71="","",SUMIF('Fixture Inventory'!$B$6:$B$405,B71,'Fixture Inventory'!$J$6:$J$405))</f>
        <v/>
      </c>
      <c r="R71" s="46" t="str">
        <f aca="false">IF(B71="","",SUMIF('Fixture Inventory'!$B$6:$B$405,B71,'Fixture Inventory'!$N$6:$N$405))</f>
        <v/>
      </c>
      <c r="S71" s="44" t="str">
        <f aca="false">IF(B71="","",SUMIF('Fixture Inventory'!$B$6:$B$405,B71,'Fixture Inventory'!$O$6:$O$405))</f>
        <v/>
      </c>
      <c r="T71" s="47" t="str">
        <f aca="false">IF(OR(B71="",N(D71)=0),"",R71*1000/D71)</f>
        <v/>
      </c>
      <c r="U71" s="40"/>
    </row>
    <row r="72" customFormat="false" ht="15" hidden="false" customHeight="false" outlineLevel="0" collapsed="false">
      <c r="A72" s="40"/>
      <c r="B72" s="40"/>
      <c r="C72" s="40"/>
      <c r="D72" s="41"/>
      <c r="E72" s="42"/>
      <c r="F72" s="42"/>
      <c r="G72" s="43"/>
      <c r="H72" s="44" t="str">
        <f aca="false">IF(OR(F72="",G72=""),"",F72*G72)</f>
        <v/>
      </c>
      <c r="I72" s="40"/>
      <c r="J72" s="40"/>
      <c r="K72" s="40"/>
      <c r="L72" s="43"/>
      <c r="M72" s="43"/>
      <c r="N72" s="43"/>
      <c r="O72" s="40"/>
      <c r="P72" s="45" t="str">
        <f aca="false">IF(B72="","",COUNTIF('Fixture Inventory'!$B$6:$B$405,B72))</f>
        <v/>
      </c>
      <c r="Q72" s="44" t="str">
        <f aca="false">IF(B72="","",SUMIF('Fixture Inventory'!$B$6:$B$405,B72,'Fixture Inventory'!$J$6:$J$405))</f>
        <v/>
      </c>
      <c r="R72" s="46" t="str">
        <f aca="false">IF(B72="","",SUMIF('Fixture Inventory'!$B$6:$B$405,B72,'Fixture Inventory'!$N$6:$N$405))</f>
        <v/>
      </c>
      <c r="S72" s="44" t="str">
        <f aca="false">IF(B72="","",SUMIF('Fixture Inventory'!$B$6:$B$405,B72,'Fixture Inventory'!$O$6:$O$405))</f>
        <v/>
      </c>
      <c r="T72" s="47" t="str">
        <f aca="false">IF(OR(B72="",N(D72)=0),"",R72*1000/D72)</f>
        <v/>
      </c>
      <c r="U72" s="40"/>
    </row>
    <row r="73" customFormat="false" ht="15" hidden="false" customHeight="false" outlineLevel="0" collapsed="false">
      <c r="A73" s="40"/>
      <c r="B73" s="40"/>
      <c r="C73" s="40"/>
      <c r="D73" s="41"/>
      <c r="E73" s="42"/>
      <c r="F73" s="42"/>
      <c r="G73" s="43"/>
      <c r="H73" s="44" t="str">
        <f aca="false">IF(OR(F73="",G73=""),"",F73*G73)</f>
        <v/>
      </c>
      <c r="I73" s="40"/>
      <c r="J73" s="40"/>
      <c r="K73" s="40"/>
      <c r="L73" s="43"/>
      <c r="M73" s="43"/>
      <c r="N73" s="43"/>
      <c r="O73" s="40"/>
      <c r="P73" s="45" t="str">
        <f aca="false">IF(B73="","",COUNTIF('Fixture Inventory'!$B$6:$B$405,B73))</f>
        <v/>
      </c>
      <c r="Q73" s="44" t="str">
        <f aca="false">IF(B73="","",SUMIF('Fixture Inventory'!$B$6:$B$405,B73,'Fixture Inventory'!$J$6:$J$405))</f>
        <v/>
      </c>
      <c r="R73" s="46" t="str">
        <f aca="false">IF(B73="","",SUMIF('Fixture Inventory'!$B$6:$B$405,B73,'Fixture Inventory'!$N$6:$N$405))</f>
        <v/>
      </c>
      <c r="S73" s="44" t="str">
        <f aca="false">IF(B73="","",SUMIF('Fixture Inventory'!$B$6:$B$405,B73,'Fixture Inventory'!$O$6:$O$405))</f>
        <v/>
      </c>
      <c r="T73" s="47" t="str">
        <f aca="false">IF(OR(B73="",N(D73)=0),"",R73*1000/D73)</f>
        <v/>
      </c>
      <c r="U73" s="40"/>
    </row>
    <row r="74" customFormat="false" ht="15" hidden="false" customHeight="false" outlineLevel="0" collapsed="false">
      <c r="A74" s="40"/>
      <c r="B74" s="40"/>
      <c r="C74" s="40"/>
      <c r="D74" s="41"/>
      <c r="E74" s="42"/>
      <c r="F74" s="42"/>
      <c r="G74" s="43"/>
      <c r="H74" s="44" t="str">
        <f aca="false">IF(OR(F74="",G74=""),"",F74*G74)</f>
        <v/>
      </c>
      <c r="I74" s="40"/>
      <c r="J74" s="40"/>
      <c r="K74" s="40"/>
      <c r="L74" s="43"/>
      <c r="M74" s="43"/>
      <c r="N74" s="43"/>
      <c r="O74" s="40"/>
      <c r="P74" s="45" t="str">
        <f aca="false">IF(B74="","",COUNTIF('Fixture Inventory'!$B$6:$B$405,B74))</f>
        <v/>
      </c>
      <c r="Q74" s="44" t="str">
        <f aca="false">IF(B74="","",SUMIF('Fixture Inventory'!$B$6:$B$405,B74,'Fixture Inventory'!$J$6:$J$405))</f>
        <v/>
      </c>
      <c r="R74" s="46" t="str">
        <f aca="false">IF(B74="","",SUMIF('Fixture Inventory'!$B$6:$B$405,B74,'Fixture Inventory'!$N$6:$N$405))</f>
        <v/>
      </c>
      <c r="S74" s="44" t="str">
        <f aca="false">IF(B74="","",SUMIF('Fixture Inventory'!$B$6:$B$405,B74,'Fixture Inventory'!$O$6:$O$405))</f>
        <v/>
      </c>
      <c r="T74" s="47" t="str">
        <f aca="false">IF(OR(B74="",N(D74)=0),"",R74*1000/D74)</f>
        <v/>
      </c>
      <c r="U74" s="40"/>
    </row>
    <row r="75" customFormat="false" ht="15" hidden="false" customHeight="false" outlineLevel="0" collapsed="false">
      <c r="A75" s="40"/>
      <c r="B75" s="40"/>
      <c r="C75" s="40"/>
      <c r="D75" s="41"/>
      <c r="E75" s="42"/>
      <c r="F75" s="42"/>
      <c r="G75" s="43"/>
      <c r="H75" s="44" t="str">
        <f aca="false">IF(OR(F75="",G75=""),"",F75*G75)</f>
        <v/>
      </c>
      <c r="I75" s="40"/>
      <c r="J75" s="40"/>
      <c r="K75" s="40"/>
      <c r="L75" s="43"/>
      <c r="M75" s="43"/>
      <c r="N75" s="43"/>
      <c r="O75" s="40"/>
      <c r="P75" s="45" t="str">
        <f aca="false">IF(B75="","",COUNTIF('Fixture Inventory'!$B$6:$B$405,B75))</f>
        <v/>
      </c>
      <c r="Q75" s="44" t="str">
        <f aca="false">IF(B75="","",SUMIF('Fixture Inventory'!$B$6:$B$405,B75,'Fixture Inventory'!$J$6:$J$405))</f>
        <v/>
      </c>
      <c r="R75" s="46" t="str">
        <f aca="false">IF(B75="","",SUMIF('Fixture Inventory'!$B$6:$B$405,B75,'Fixture Inventory'!$N$6:$N$405))</f>
        <v/>
      </c>
      <c r="S75" s="44" t="str">
        <f aca="false">IF(B75="","",SUMIF('Fixture Inventory'!$B$6:$B$405,B75,'Fixture Inventory'!$O$6:$O$405))</f>
        <v/>
      </c>
      <c r="T75" s="47" t="str">
        <f aca="false">IF(OR(B75="",N(D75)=0),"",R75*1000/D75)</f>
        <v/>
      </c>
      <c r="U75" s="40"/>
    </row>
    <row r="76" customFormat="false" ht="15" hidden="false" customHeight="false" outlineLevel="0" collapsed="false">
      <c r="A76" s="40"/>
      <c r="B76" s="40"/>
      <c r="C76" s="40"/>
      <c r="D76" s="41"/>
      <c r="E76" s="42"/>
      <c r="F76" s="42"/>
      <c r="G76" s="43"/>
      <c r="H76" s="44" t="str">
        <f aca="false">IF(OR(F76="",G76=""),"",F76*G76)</f>
        <v/>
      </c>
      <c r="I76" s="40"/>
      <c r="J76" s="40"/>
      <c r="K76" s="40"/>
      <c r="L76" s="43"/>
      <c r="M76" s="43"/>
      <c r="N76" s="43"/>
      <c r="O76" s="40"/>
      <c r="P76" s="45" t="str">
        <f aca="false">IF(B76="","",COUNTIF('Fixture Inventory'!$B$6:$B$405,B76))</f>
        <v/>
      </c>
      <c r="Q76" s="44" t="str">
        <f aca="false">IF(B76="","",SUMIF('Fixture Inventory'!$B$6:$B$405,B76,'Fixture Inventory'!$J$6:$J$405))</f>
        <v/>
      </c>
      <c r="R76" s="46" t="str">
        <f aca="false">IF(B76="","",SUMIF('Fixture Inventory'!$B$6:$B$405,B76,'Fixture Inventory'!$N$6:$N$405))</f>
        <v/>
      </c>
      <c r="S76" s="44" t="str">
        <f aca="false">IF(B76="","",SUMIF('Fixture Inventory'!$B$6:$B$405,B76,'Fixture Inventory'!$O$6:$O$405))</f>
        <v/>
      </c>
      <c r="T76" s="47" t="str">
        <f aca="false">IF(OR(B76="",N(D76)=0),"",R76*1000/D76)</f>
        <v/>
      </c>
      <c r="U76" s="40"/>
    </row>
    <row r="77" customFormat="false" ht="15" hidden="false" customHeight="false" outlineLevel="0" collapsed="false">
      <c r="A77" s="40"/>
      <c r="B77" s="40"/>
      <c r="C77" s="40"/>
      <c r="D77" s="41"/>
      <c r="E77" s="42"/>
      <c r="F77" s="42"/>
      <c r="G77" s="43"/>
      <c r="H77" s="44" t="str">
        <f aca="false">IF(OR(F77="",G77=""),"",F77*G77)</f>
        <v/>
      </c>
      <c r="I77" s="40"/>
      <c r="J77" s="40"/>
      <c r="K77" s="40"/>
      <c r="L77" s="43"/>
      <c r="M77" s="43"/>
      <c r="N77" s="43"/>
      <c r="O77" s="40"/>
      <c r="P77" s="45" t="str">
        <f aca="false">IF(B77="","",COUNTIF('Fixture Inventory'!$B$6:$B$405,B77))</f>
        <v/>
      </c>
      <c r="Q77" s="44" t="str">
        <f aca="false">IF(B77="","",SUMIF('Fixture Inventory'!$B$6:$B$405,B77,'Fixture Inventory'!$J$6:$J$405))</f>
        <v/>
      </c>
      <c r="R77" s="46" t="str">
        <f aca="false">IF(B77="","",SUMIF('Fixture Inventory'!$B$6:$B$405,B77,'Fixture Inventory'!$N$6:$N$405))</f>
        <v/>
      </c>
      <c r="S77" s="44" t="str">
        <f aca="false">IF(B77="","",SUMIF('Fixture Inventory'!$B$6:$B$405,B77,'Fixture Inventory'!$O$6:$O$405))</f>
        <v/>
      </c>
      <c r="T77" s="47" t="str">
        <f aca="false">IF(OR(B77="",N(D77)=0),"",R77*1000/D77)</f>
        <v/>
      </c>
      <c r="U77" s="40"/>
    </row>
    <row r="78" customFormat="false" ht="15" hidden="false" customHeight="false" outlineLevel="0" collapsed="false">
      <c r="A78" s="40"/>
      <c r="B78" s="40"/>
      <c r="C78" s="40"/>
      <c r="D78" s="41"/>
      <c r="E78" s="42"/>
      <c r="F78" s="42"/>
      <c r="G78" s="43"/>
      <c r="H78" s="44" t="str">
        <f aca="false">IF(OR(F78="",G78=""),"",F78*G78)</f>
        <v/>
      </c>
      <c r="I78" s="40"/>
      <c r="J78" s="40"/>
      <c r="K78" s="40"/>
      <c r="L78" s="43"/>
      <c r="M78" s="43"/>
      <c r="N78" s="43"/>
      <c r="O78" s="40"/>
      <c r="P78" s="45" t="str">
        <f aca="false">IF(B78="","",COUNTIF('Fixture Inventory'!$B$6:$B$405,B78))</f>
        <v/>
      </c>
      <c r="Q78" s="44" t="str">
        <f aca="false">IF(B78="","",SUMIF('Fixture Inventory'!$B$6:$B$405,B78,'Fixture Inventory'!$J$6:$J$405))</f>
        <v/>
      </c>
      <c r="R78" s="46" t="str">
        <f aca="false">IF(B78="","",SUMIF('Fixture Inventory'!$B$6:$B$405,B78,'Fixture Inventory'!$N$6:$N$405))</f>
        <v/>
      </c>
      <c r="S78" s="44" t="str">
        <f aca="false">IF(B78="","",SUMIF('Fixture Inventory'!$B$6:$B$405,B78,'Fixture Inventory'!$O$6:$O$405))</f>
        <v/>
      </c>
      <c r="T78" s="47" t="str">
        <f aca="false">IF(OR(B78="",N(D78)=0),"",R78*1000/D78)</f>
        <v/>
      </c>
      <c r="U78" s="40"/>
    </row>
    <row r="79" customFormat="false" ht="15" hidden="false" customHeight="false" outlineLevel="0" collapsed="false">
      <c r="A79" s="40"/>
      <c r="B79" s="40"/>
      <c r="C79" s="40"/>
      <c r="D79" s="41"/>
      <c r="E79" s="42"/>
      <c r="F79" s="42"/>
      <c r="G79" s="43"/>
      <c r="H79" s="44" t="str">
        <f aca="false">IF(OR(F79="",G79=""),"",F79*G79)</f>
        <v/>
      </c>
      <c r="I79" s="40"/>
      <c r="J79" s="40"/>
      <c r="K79" s="40"/>
      <c r="L79" s="43"/>
      <c r="M79" s="43"/>
      <c r="N79" s="43"/>
      <c r="O79" s="40"/>
      <c r="P79" s="45" t="str">
        <f aca="false">IF(B79="","",COUNTIF('Fixture Inventory'!$B$6:$B$405,B79))</f>
        <v/>
      </c>
      <c r="Q79" s="44" t="str">
        <f aca="false">IF(B79="","",SUMIF('Fixture Inventory'!$B$6:$B$405,B79,'Fixture Inventory'!$J$6:$J$405))</f>
        <v/>
      </c>
      <c r="R79" s="46" t="str">
        <f aca="false">IF(B79="","",SUMIF('Fixture Inventory'!$B$6:$B$405,B79,'Fixture Inventory'!$N$6:$N$405))</f>
        <v/>
      </c>
      <c r="S79" s="44" t="str">
        <f aca="false">IF(B79="","",SUMIF('Fixture Inventory'!$B$6:$B$405,B79,'Fixture Inventory'!$O$6:$O$405))</f>
        <v/>
      </c>
      <c r="T79" s="47" t="str">
        <f aca="false">IF(OR(B79="",N(D79)=0),"",R79*1000/D79)</f>
        <v/>
      </c>
      <c r="U79" s="40"/>
    </row>
    <row r="80" customFormat="false" ht="15" hidden="false" customHeight="false" outlineLevel="0" collapsed="false">
      <c r="A80" s="40"/>
      <c r="B80" s="40"/>
      <c r="C80" s="40"/>
      <c r="D80" s="41"/>
      <c r="E80" s="42"/>
      <c r="F80" s="42"/>
      <c r="G80" s="43"/>
      <c r="H80" s="44" t="str">
        <f aca="false">IF(OR(F80="",G80=""),"",F80*G80)</f>
        <v/>
      </c>
      <c r="I80" s="40"/>
      <c r="J80" s="40"/>
      <c r="K80" s="40"/>
      <c r="L80" s="43"/>
      <c r="M80" s="43"/>
      <c r="N80" s="43"/>
      <c r="O80" s="40"/>
      <c r="P80" s="45" t="str">
        <f aca="false">IF(B80="","",COUNTIF('Fixture Inventory'!$B$6:$B$405,B80))</f>
        <v/>
      </c>
      <c r="Q80" s="44" t="str">
        <f aca="false">IF(B80="","",SUMIF('Fixture Inventory'!$B$6:$B$405,B80,'Fixture Inventory'!$J$6:$J$405))</f>
        <v/>
      </c>
      <c r="R80" s="46" t="str">
        <f aca="false">IF(B80="","",SUMIF('Fixture Inventory'!$B$6:$B$405,B80,'Fixture Inventory'!$N$6:$N$405))</f>
        <v/>
      </c>
      <c r="S80" s="44" t="str">
        <f aca="false">IF(B80="","",SUMIF('Fixture Inventory'!$B$6:$B$405,B80,'Fixture Inventory'!$O$6:$O$405))</f>
        <v/>
      </c>
      <c r="T80" s="47" t="str">
        <f aca="false">IF(OR(B80="",N(D80)=0),"",R80*1000/D80)</f>
        <v/>
      </c>
      <c r="U80" s="40"/>
    </row>
    <row r="81" customFormat="false" ht="15" hidden="false" customHeight="false" outlineLevel="0" collapsed="false">
      <c r="A81" s="40"/>
      <c r="B81" s="40"/>
      <c r="C81" s="40"/>
      <c r="D81" s="41"/>
      <c r="E81" s="42"/>
      <c r="F81" s="42"/>
      <c r="G81" s="43"/>
      <c r="H81" s="44" t="str">
        <f aca="false">IF(OR(F81="",G81=""),"",F81*G81)</f>
        <v/>
      </c>
      <c r="I81" s="40"/>
      <c r="J81" s="40"/>
      <c r="K81" s="40"/>
      <c r="L81" s="43"/>
      <c r="M81" s="43"/>
      <c r="N81" s="43"/>
      <c r="O81" s="40"/>
      <c r="P81" s="45" t="str">
        <f aca="false">IF(B81="","",COUNTIF('Fixture Inventory'!$B$6:$B$405,B81))</f>
        <v/>
      </c>
      <c r="Q81" s="44" t="str">
        <f aca="false">IF(B81="","",SUMIF('Fixture Inventory'!$B$6:$B$405,B81,'Fixture Inventory'!$J$6:$J$405))</f>
        <v/>
      </c>
      <c r="R81" s="46" t="str">
        <f aca="false">IF(B81="","",SUMIF('Fixture Inventory'!$B$6:$B$405,B81,'Fixture Inventory'!$N$6:$N$405))</f>
        <v/>
      </c>
      <c r="S81" s="44" t="str">
        <f aca="false">IF(B81="","",SUMIF('Fixture Inventory'!$B$6:$B$405,B81,'Fixture Inventory'!$O$6:$O$405))</f>
        <v/>
      </c>
      <c r="T81" s="47" t="str">
        <f aca="false">IF(OR(B81="",N(D81)=0),"",R81*1000/D81)</f>
        <v/>
      </c>
      <c r="U81" s="40"/>
    </row>
    <row r="82" customFormat="false" ht="15" hidden="false" customHeight="false" outlineLevel="0" collapsed="false">
      <c r="A82" s="40"/>
      <c r="B82" s="40"/>
      <c r="C82" s="40"/>
      <c r="D82" s="41"/>
      <c r="E82" s="42"/>
      <c r="F82" s="42"/>
      <c r="G82" s="43"/>
      <c r="H82" s="44" t="str">
        <f aca="false">IF(OR(F82="",G82=""),"",F82*G82)</f>
        <v/>
      </c>
      <c r="I82" s="40"/>
      <c r="J82" s="40"/>
      <c r="K82" s="40"/>
      <c r="L82" s="43"/>
      <c r="M82" s="43"/>
      <c r="N82" s="43"/>
      <c r="O82" s="40"/>
      <c r="P82" s="45" t="str">
        <f aca="false">IF(B82="","",COUNTIF('Fixture Inventory'!$B$6:$B$405,B82))</f>
        <v/>
      </c>
      <c r="Q82" s="44" t="str">
        <f aca="false">IF(B82="","",SUMIF('Fixture Inventory'!$B$6:$B$405,B82,'Fixture Inventory'!$J$6:$J$405))</f>
        <v/>
      </c>
      <c r="R82" s="46" t="str">
        <f aca="false">IF(B82="","",SUMIF('Fixture Inventory'!$B$6:$B$405,B82,'Fixture Inventory'!$N$6:$N$405))</f>
        <v/>
      </c>
      <c r="S82" s="44" t="str">
        <f aca="false">IF(B82="","",SUMIF('Fixture Inventory'!$B$6:$B$405,B82,'Fixture Inventory'!$O$6:$O$405))</f>
        <v/>
      </c>
      <c r="T82" s="47" t="str">
        <f aca="false">IF(OR(B82="",N(D82)=0),"",R82*1000/D82)</f>
        <v/>
      </c>
      <c r="U82" s="40"/>
    </row>
    <row r="83" customFormat="false" ht="15" hidden="false" customHeight="false" outlineLevel="0" collapsed="false">
      <c r="A83" s="40"/>
      <c r="B83" s="40"/>
      <c r="C83" s="40"/>
      <c r="D83" s="41"/>
      <c r="E83" s="42"/>
      <c r="F83" s="42"/>
      <c r="G83" s="43"/>
      <c r="H83" s="44" t="str">
        <f aca="false">IF(OR(F83="",G83=""),"",F83*G83)</f>
        <v/>
      </c>
      <c r="I83" s="40"/>
      <c r="J83" s="40"/>
      <c r="K83" s="40"/>
      <c r="L83" s="43"/>
      <c r="M83" s="43"/>
      <c r="N83" s="43"/>
      <c r="O83" s="40"/>
      <c r="P83" s="45" t="str">
        <f aca="false">IF(B83="","",COUNTIF('Fixture Inventory'!$B$6:$B$405,B83))</f>
        <v/>
      </c>
      <c r="Q83" s="44" t="str">
        <f aca="false">IF(B83="","",SUMIF('Fixture Inventory'!$B$6:$B$405,B83,'Fixture Inventory'!$J$6:$J$405))</f>
        <v/>
      </c>
      <c r="R83" s="46" t="str">
        <f aca="false">IF(B83="","",SUMIF('Fixture Inventory'!$B$6:$B$405,B83,'Fixture Inventory'!$N$6:$N$405))</f>
        <v/>
      </c>
      <c r="S83" s="44" t="str">
        <f aca="false">IF(B83="","",SUMIF('Fixture Inventory'!$B$6:$B$405,B83,'Fixture Inventory'!$O$6:$O$405))</f>
        <v/>
      </c>
      <c r="T83" s="47" t="str">
        <f aca="false">IF(OR(B83="",N(D83)=0),"",R83*1000/D83)</f>
        <v/>
      </c>
      <c r="U83" s="40"/>
    </row>
    <row r="84" customFormat="false" ht="15" hidden="false" customHeight="false" outlineLevel="0" collapsed="false">
      <c r="A84" s="40"/>
      <c r="B84" s="40"/>
      <c r="C84" s="40"/>
      <c r="D84" s="41"/>
      <c r="E84" s="42"/>
      <c r="F84" s="42"/>
      <c r="G84" s="43"/>
      <c r="H84" s="44" t="str">
        <f aca="false">IF(OR(F84="",G84=""),"",F84*G84)</f>
        <v/>
      </c>
      <c r="I84" s="40"/>
      <c r="J84" s="40"/>
      <c r="K84" s="40"/>
      <c r="L84" s="43"/>
      <c r="M84" s="43"/>
      <c r="N84" s="43"/>
      <c r="O84" s="40"/>
      <c r="P84" s="45" t="str">
        <f aca="false">IF(B84="","",COUNTIF('Fixture Inventory'!$B$6:$B$405,B84))</f>
        <v/>
      </c>
      <c r="Q84" s="44" t="str">
        <f aca="false">IF(B84="","",SUMIF('Fixture Inventory'!$B$6:$B$405,B84,'Fixture Inventory'!$J$6:$J$405))</f>
        <v/>
      </c>
      <c r="R84" s="46" t="str">
        <f aca="false">IF(B84="","",SUMIF('Fixture Inventory'!$B$6:$B$405,B84,'Fixture Inventory'!$N$6:$N$405))</f>
        <v/>
      </c>
      <c r="S84" s="44" t="str">
        <f aca="false">IF(B84="","",SUMIF('Fixture Inventory'!$B$6:$B$405,B84,'Fixture Inventory'!$O$6:$O$405))</f>
        <v/>
      </c>
      <c r="T84" s="47" t="str">
        <f aca="false">IF(OR(B84="",N(D84)=0),"",R84*1000/D84)</f>
        <v/>
      </c>
      <c r="U84" s="40"/>
    </row>
    <row r="85" customFormat="false" ht="15" hidden="false" customHeight="false" outlineLevel="0" collapsed="false">
      <c r="A85" s="40"/>
      <c r="B85" s="40"/>
      <c r="C85" s="40"/>
      <c r="D85" s="41"/>
      <c r="E85" s="42"/>
      <c r="F85" s="42"/>
      <c r="G85" s="43"/>
      <c r="H85" s="44" t="str">
        <f aca="false">IF(OR(F85="",G85=""),"",F85*G85)</f>
        <v/>
      </c>
      <c r="I85" s="40"/>
      <c r="J85" s="40"/>
      <c r="K85" s="40"/>
      <c r="L85" s="43"/>
      <c r="M85" s="43"/>
      <c r="N85" s="43"/>
      <c r="O85" s="40"/>
      <c r="P85" s="45" t="str">
        <f aca="false">IF(B85="","",COUNTIF('Fixture Inventory'!$B$6:$B$405,B85))</f>
        <v/>
      </c>
      <c r="Q85" s="44" t="str">
        <f aca="false">IF(B85="","",SUMIF('Fixture Inventory'!$B$6:$B$405,B85,'Fixture Inventory'!$J$6:$J$405))</f>
        <v/>
      </c>
      <c r="R85" s="46" t="str">
        <f aca="false">IF(B85="","",SUMIF('Fixture Inventory'!$B$6:$B$405,B85,'Fixture Inventory'!$N$6:$N$405))</f>
        <v/>
      </c>
      <c r="S85" s="44" t="str">
        <f aca="false">IF(B85="","",SUMIF('Fixture Inventory'!$B$6:$B$405,B85,'Fixture Inventory'!$O$6:$O$405))</f>
        <v/>
      </c>
      <c r="T85" s="47" t="str">
        <f aca="false">IF(OR(B85="",N(D85)=0),"",R85*1000/D85)</f>
        <v/>
      </c>
      <c r="U85" s="40"/>
    </row>
    <row r="86" customFormat="false" ht="15" hidden="false" customHeight="false" outlineLevel="0" collapsed="false">
      <c r="A86" s="40"/>
      <c r="B86" s="40"/>
      <c r="C86" s="40"/>
      <c r="D86" s="41"/>
      <c r="E86" s="42"/>
      <c r="F86" s="42"/>
      <c r="G86" s="43"/>
      <c r="H86" s="44" t="str">
        <f aca="false">IF(OR(F86="",G86=""),"",F86*G86)</f>
        <v/>
      </c>
      <c r="I86" s="40"/>
      <c r="J86" s="40"/>
      <c r="K86" s="40"/>
      <c r="L86" s="43"/>
      <c r="M86" s="43"/>
      <c r="N86" s="43"/>
      <c r="O86" s="40"/>
      <c r="P86" s="45" t="str">
        <f aca="false">IF(B86="","",COUNTIF('Fixture Inventory'!$B$6:$B$405,B86))</f>
        <v/>
      </c>
      <c r="Q86" s="44" t="str">
        <f aca="false">IF(B86="","",SUMIF('Fixture Inventory'!$B$6:$B$405,B86,'Fixture Inventory'!$J$6:$J$405))</f>
        <v/>
      </c>
      <c r="R86" s="46" t="str">
        <f aca="false">IF(B86="","",SUMIF('Fixture Inventory'!$B$6:$B$405,B86,'Fixture Inventory'!$N$6:$N$405))</f>
        <v/>
      </c>
      <c r="S86" s="44" t="str">
        <f aca="false">IF(B86="","",SUMIF('Fixture Inventory'!$B$6:$B$405,B86,'Fixture Inventory'!$O$6:$O$405))</f>
        <v/>
      </c>
      <c r="T86" s="47" t="str">
        <f aca="false">IF(OR(B86="",N(D86)=0),"",R86*1000/D86)</f>
        <v/>
      </c>
      <c r="U86" s="40"/>
    </row>
    <row r="87" customFormat="false" ht="15" hidden="false" customHeight="false" outlineLevel="0" collapsed="false">
      <c r="A87" s="40"/>
      <c r="B87" s="40"/>
      <c r="C87" s="40"/>
      <c r="D87" s="41"/>
      <c r="E87" s="42"/>
      <c r="F87" s="42"/>
      <c r="G87" s="43"/>
      <c r="H87" s="44" t="str">
        <f aca="false">IF(OR(F87="",G87=""),"",F87*G87)</f>
        <v/>
      </c>
      <c r="I87" s="40"/>
      <c r="J87" s="40"/>
      <c r="K87" s="40"/>
      <c r="L87" s="43"/>
      <c r="M87" s="43"/>
      <c r="N87" s="43"/>
      <c r="O87" s="40"/>
      <c r="P87" s="45" t="str">
        <f aca="false">IF(B87="","",COUNTIF('Fixture Inventory'!$B$6:$B$405,B87))</f>
        <v/>
      </c>
      <c r="Q87" s="44" t="str">
        <f aca="false">IF(B87="","",SUMIF('Fixture Inventory'!$B$6:$B$405,B87,'Fixture Inventory'!$J$6:$J$405))</f>
        <v/>
      </c>
      <c r="R87" s="46" t="str">
        <f aca="false">IF(B87="","",SUMIF('Fixture Inventory'!$B$6:$B$405,B87,'Fixture Inventory'!$N$6:$N$405))</f>
        <v/>
      </c>
      <c r="S87" s="44" t="str">
        <f aca="false">IF(B87="","",SUMIF('Fixture Inventory'!$B$6:$B$405,B87,'Fixture Inventory'!$O$6:$O$405))</f>
        <v/>
      </c>
      <c r="T87" s="47" t="str">
        <f aca="false">IF(OR(B87="",N(D87)=0),"",R87*1000/D87)</f>
        <v/>
      </c>
      <c r="U87" s="40"/>
    </row>
    <row r="88" customFormat="false" ht="15" hidden="false" customHeight="false" outlineLevel="0" collapsed="false">
      <c r="A88" s="40"/>
      <c r="B88" s="40"/>
      <c r="C88" s="40"/>
      <c r="D88" s="41"/>
      <c r="E88" s="42"/>
      <c r="F88" s="42"/>
      <c r="G88" s="43"/>
      <c r="H88" s="44" t="str">
        <f aca="false">IF(OR(F88="",G88=""),"",F88*G88)</f>
        <v/>
      </c>
      <c r="I88" s="40"/>
      <c r="J88" s="40"/>
      <c r="K88" s="40"/>
      <c r="L88" s="43"/>
      <c r="M88" s="43"/>
      <c r="N88" s="43"/>
      <c r="O88" s="40"/>
      <c r="P88" s="45" t="str">
        <f aca="false">IF(B88="","",COUNTIF('Fixture Inventory'!$B$6:$B$405,B88))</f>
        <v/>
      </c>
      <c r="Q88" s="44" t="str">
        <f aca="false">IF(B88="","",SUMIF('Fixture Inventory'!$B$6:$B$405,B88,'Fixture Inventory'!$J$6:$J$405))</f>
        <v/>
      </c>
      <c r="R88" s="46" t="str">
        <f aca="false">IF(B88="","",SUMIF('Fixture Inventory'!$B$6:$B$405,B88,'Fixture Inventory'!$N$6:$N$405))</f>
        <v/>
      </c>
      <c r="S88" s="44" t="str">
        <f aca="false">IF(B88="","",SUMIF('Fixture Inventory'!$B$6:$B$405,B88,'Fixture Inventory'!$O$6:$O$405))</f>
        <v/>
      </c>
      <c r="T88" s="47" t="str">
        <f aca="false">IF(OR(B88="",N(D88)=0),"",R88*1000/D88)</f>
        <v/>
      </c>
      <c r="U88" s="40"/>
    </row>
    <row r="89" customFormat="false" ht="15" hidden="false" customHeight="false" outlineLevel="0" collapsed="false">
      <c r="A89" s="40"/>
      <c r="B89" s="40"/>
      <c r="C89" s="40"/>
      <c r="D89" s="41"/>
      <c r="E89" s="42"/>
      <c r="F89" s="42"/>
      <c r="G89" s="43"/>
      <c r="H89" s="44" t="str">
        <f aca="false">IF(OR(F89="",G89=""),"",F89*G89)</f>
        <v/>
      </c>
      <c r="I89" s="40"/>
      <c r="J89" s="40"/>
      <c r="K89" s="40"/>
      <c r="L89" s="43"/>
      <c r="M89" s="43"/>
      <c r="N89" s="43"/>
      <c r="O89" s="40"/>
      <c r="P89" s="45" t="str">
        <f aca="false">IF(B89="","",COUNTIF('Fixture Inventory'!$B$6:$B$405,B89))</f>
        <v/>
      </c>
      <c r="Q89" s="44" t="str">
        <f aca="false">IF(B89="","",SUMIF('Fixture Inventory'!$B$6:$B$405,B89,'Fixture Inventory'!$J$6:$J$405))</f>
        <v/>
      </c>
      <c r="R89" s="46" t="str">
        <f aca="false">IF(B89="","",SUMIF('Fixture Inventory'!$B$6:$B$405,B89,'Fixture Inventory'!$N$6:$N$405))</f>
        <v/>
      </c>
      <c r="S89" s="44" t="str">
        <f aca="false">IF(B89="","",SUMIF('Fixture Inventory'!$B$6:$B$405,B89,'Fixture Inventory'!$O$6:$O$405))</f>
        <v/>
      </c>
      <c r="T89" s="47" t="str">
        <f aca="false">IF(OR(B89="",N(D89)=0),"",R89*1000/D89)</f>
        <v/>
      </c>
      <c r="U89" s="40"/>
    </row>
    <row r="90" customFormat="false" ht="15" hidden="false" customHeight="false" outlineLevel="0" collapsed="false">
      <c r="A90" s="40"/>
      <c r="B90" s="40"/>
      <c r="C90" s="40"/>
      <c r="D90" s="41"/>
      <c r="E90" s="42"/>
      <c r="F90" s="42"/>
      <c r="G90" s="43"/>
      <c r="H90" s="44" t="str">
        <f aca="false">IF(OR(F90="",G90=""),"",F90*G90)</f>
        <v/>
      </c>
      <c r="I90" s="40"/>
      <c r="J90" s="40"/>
      <c r="K90" s="40"/>
      <c r="L90" s="43"/>
      <c r="M90" s="43"/>
      <c r="N90" s="43"/>
      <c r="O90" s="40"/>
      <c r="P90" s="45" t="str">
        <f aca="false">IF(B90="","",COUNTIF('Fixture Inventory'!$B$6:$B$405,B90))</f>
        <v/>
      </c>
      <c r="Q90" s="44" t="str">
        <f aca="false">IF(B90="","",SUMIF('Fixture Inventory'!$B$6:$B$405,B90,'Fixture Inventory'!$J$6:$J$405))</f>
        <v/>
      </c>
      <c r="R90" s="46" t="str">
        <f aca="false">IF(B90="","",SUMIF('Fixture Inventory'!$B$6:$B$405,B90,'Fixture Inventory'!$N$6:$N$405))</f>
        <v/>
      </c>
      <c r="S90" s="44" t="str">
        <f aca="false">IF(B90="","",SUMIF('Fixture Inventory'!$B$6:$B$405,B90,'Fixture Inventory'!$O$6:$O$405))</f>
        <v/>
      </c>
      <c r="T90" s="47" t="str">
        <f aca="false">IF(OR(B90="",N(D90)=0),"",R90*1000/D90)</f>
        <v/>
      </c>
      <c r="U90" s="40"/>
    </row>
    <row r="91" customFormat="false" ht="15" hidden="false" customHeight="false" outlineLevel="0" collapsed="false">
      <c r="A91" s="40"/>
      <c r="B91" s="40"/>
      <c r="C91" s="40"/>
      <c r="D91" s="41"/>
      <c r="E91" s="42"/>
      <c r="F91" s="42"/>
      <c r="G91" s="43"/>
      <c r="H91" s="44" t="str">
        <f aca="false">IF(OR(F91="",G91=""),"",F91*G91)</f>
        <v/>
      </c>
      <c r="I91" s="40"/>
      <c r="J91" s="40"/>
      <c r="K91" s="40"/>
      <c r="L91" s="43"/>
      <c r="M91" s="43"/>
      <c r="N91" s="43"/>
      <c r="O91" s="40"/>
      <c r="P91" s="45" t="str">
        <f aca="false">IF(B91="","",COUNTIF('Fixture Inventory'!$B$6:$B$405,B91))</f>
        <v/>
      </c>
      <c r="Q91" s="44" t="str">
        <f aca="false">IF(B91="","",SUMIF('Fixture Inventory'!$B$6:$B$405,B91,'Fixture Inventory'!$J$6:$J$405))</f>
        <v/>
      </c>
      <c r="R91" s="46" t="str">
        <f aca="false">IF(B91="","",SUMIF('Fixture Inventory'!$B$6:$B$405,B91,'Fixture Inventory'!$N$6:$N$405))</f>
        <v/>
      </c>
      <c r="S91" s="44" t="str">
        <f aca="false">IF(B91="","",SUMIF('Fixture Inventory'!$B$6:$B$405,B91,'Fixture Inventory'!$O$6:$O$405))</f>
        <v/>
      </c>
      <c r="T91" s="47" t="str">
        <f aca="false">IF(OR(B91="",N(D91)=0),"",R91*1000/D91)</f>
        <v/>
      </c>
      <c r="U91" s="40"/>
    </row>
    <row r="92" customFormat="false" ht="15" hidden="false" customHeight="false" outlineLevel="0" collapsed="false">
      <c r="A92" s="40"/>
      <c r="B92" s="40"/>
      <c r="C92" s="40"/>
      <c r="D92" s="41"/>
      <c r="E92" s="42"/>
      <c r="F92" s="42"/>
      <c r="G92" s="43"/>
      <c r="H92" s="44" t="str">
        <f aca="false">IF(OR(F92="",G92=""),"",F92*G92)</f>
        <v/>
      </c>
      <c r="I92" s="40"/>
      <c r="J92" s="40"/>
      <c r="K92" s="40"/>
      <c r="L92" s="43"/>
      <c r="M92" s="43"/>
      <c r="N92" s="43"/>
      <c r="O92" s="40"/>
      <c r="P92" s="45" t="str">
        <f aca="false">IF(B92="","",COUNTIF('Fixture Inventory'!$B$6:$B$405,B92))</f>
        <v/>
      </c>
      <c r="Q92" s="44" t="str">
        <f aca="false">IF(B92="","",SUMIF('Fixture Inventory'!$B$6:$B$405,B92,'Fixture Inventory'!$J$6:$J$405))</f>
        <v/>
      </c>
      <c r="R92" s="46" t="str">
        <f aca="false">IF(B92="","",SUMIF('Fixture Inventory'!$B$6:$B$405,B92,'Fixture Inventory'!$N$6:$N$405))</f>
        <v/>
      </c>
      <c r="S92" s="44" t="str">
        <f aca="false">IF(B92="","",SUMIF('Fixture Inventory'!$B$6:$B$405,B92,'Fixture Inventory'!$O$6:$O$405))</f>
        <v/>
      </c>
      <c r="T92" s="47" t="str">
        <f aca="false">IF(OR(B92="",N(D92)=0),"",R92*1000/D92)</f>
        <v/>
      </c>
      <c r="U92" s="40"/>
    </row>
    <row r="93" customFormat="false" ht="15" hidden="false" customHeight="false" outlineLevel="0" collapsed="false">
      <c r="A93" s="40"/>
      <c r="B93" s="40"/>
      <c r="C93" s="40"/>
      <c r="D93" s="41"/>
      <c r="E93" s="42"/>
      <c r="F93" s="42"/>
      <c r="G93" s="43"/>
      <c r="H93" s="44" t="str">
        <f aca="false">IF(OR(F93="",G93=""),"",F93*G93)</f>
        <v/>
      </c>
      <c r="I93" s="40"/>
      <c r="J93" s="40"/>
      <c r="K93" s="40"/>
      <c r="L93" s="43"/>
      <c r="M93" s="43"/>
      <c r="N93" s="43"/>
      <c r="O93" s="40"/>
      <c r="P93" s="45" t="str">
        <f aca="false">IF(B93="","",COUNTIF('Fixture Inventory'!$B$6:$B$405,B93))</f>
        <v/>
      </c>
      <c r="Q93" s="44" t="str">
        <f aca="false">IF(B93="","",SUMIF('Fixture Inventory'!$B$6:$B$405,B93,'Fixture Inventory'!$J$6:$J$405))</f>
        <v/>
      </c>
      <c r="R93" s="46" t="str">
        <f aca="false">IF(B93="","",SUMIF('Fixture Inventory'!$B$6:$B$405,B93,'Fixture Inventory'!$N$6:$N$405))</f>
        <v/>
      </c>
      <c r="S93" s="44" t="str">
        <f aca="false">IF(B93="","",SUMIF('Fixture Inventory'!$B$6:$B$405,B93,'Fixture Inventory'!$O$6:$O$405))</f>
        <v/>
      </c>
      <c r="T93" s="47" t="str">
        <f aca="false">IF(OR(B93="",N(D93)=0),"",R93*1000/D93)</f>
        <v/>
      </c>
      <c r="U93" s="40"/>
    </row>
    <row r="94" customFormat="false" ht="15" hidden="false" customHeight="false" outlineLevel="0" collapsed="false">
      <c r="A94" s="40"/>
      <c r="B94" s="40"/>
      <c r="C94" s="40"/>
      <c r="D94" s="41"/>
      <c r="E94" s="42"/>
      <c r="F94" s="42"/>
      <c r="G94" s="43"/>
      <c r="H94" s="44" t="str">
        <f aca="false">IF(OR(F94="",G94=""),"",F94*G94)</f>
        <v/>
      </c>
      <c r="I94" s="40"/>
      <c r="J94" s="40"/>
      <c r="K94" s="40"/>
      <c r="L94" s="43"/>
      <c r="M94" s="43"/>
      <c r="N94" s="43"/>
      <c r="O94" s="40"/>
      <c r="P94" s="45" t="str">
        <f aca="false">IF(B94="","",COUNTIF('Fixture Inventory'!$B$6:$B$405,B94))</f>
        <v/>
      </c>
      <c r="Q94" s="44" t="str">
        <f aca="false">IF(B94="","",SUMIF('Fixture Inventory'!$B$6:$B$405,B94,'Fixture Inventory'!$J$6:$J$405))</f>
        <v/>
      </c>
      <c r="R94" s="46" t="str">
        <f aca="false">IF(B94="","",SUMIF('Fixture Inventory'!$B$6:$B$405,B94,'Fixture Inventory'!$N$6:$N$405))</f>
        <v/>
      </c>
      <c r="S94" s="44" t="str">
        <f aca="false">IF(B94="","",SUMIF('Fixture Inventory'!$B$6:$B$405,B94,'Fixture Inventory'!$O$6:$O$405))</f>
        <v/>
      </c>
      <c r="T94" s="47" t="str">
        <f aca="false">IF(OR(B94="",N(D94)=0),"",R94*1000/D94)</f>
        <v/>
      </c>
      <c r="U94" s="40"/>
    </row>
    <row r="95" customFormat="false" ht="15" hidden="false" customHeight="false" outlineLevel="0" collapsed="false">
      <c r="A95" s="40"/>
      <c r="B95" s="40"/>
      <c r="C95" s="40"/>
      <c r="D95" s="41"/>
      <c r="E95" s="42"/>
      <c r="F95" s="42"/>
      <c r="G95" s="43"/>
      <c r="H95" s="44" t="str">
        <f aca="false">IF(OR(F95="",G95=""),"",F95*G95)</f>
        <v/>
      </c>
      <c r="I95" s="40"/>
      <c r="J95" s="40"/>
      <c r="K95" s="40"/>
      <c r="L95" s="43"/>
      <c r="M95" s="43"/>
      <c r="N95" s="43"/>
      <c r="O95" s="40"/>
      <c r="P95" s="45" t="str">
        <f aca="false">IF(B95="","",COUNTIF('Fixture Inventory'!$B$6:$B$405,B95))</f>
        <v/>
      </c>
      <c r="Q95" s="44" t="str">
        <f aca="false">IF(B95="","",SUMIF('Fixture Inventory'!$B$6:$B$405,B95,'Fixture Inventory'!$J$6:$J$405))</f>
        <v/>
      </c>
      <c r="R95" s="46" t="str">
        <f aca="false">IF(B95="","",SUMIF('Fixture Inventory'!$B$6:$B$405,B95,'Fixture Inventory'!$N$6:$N$405))</f>
        <v/>
      </c>
      <c r="S95" s="44" t="str">
        <f aca="false">IF(B95="","",SUMIF('Fixture Inventory'!$B$6:$B$405,B95,'Fixture Inventory'!$O$6:$O$405))</f>
        <v/>
      </c>
      <c r="T95" s="47" t="str">
        <f aca="false">IF(OR(B95="",N(D95)=0),"",R95*1000/D95)</f>
        <v/>
      </c>
      <c r="U95" s="40"/>
    </row>
    <row r="96" customFormat="false" ht="15" hidden="false" customHeight="false" outlineLevel="0" collapsed="false">
      <c r="A96" s="40"/>
      <c r="B96" s="40"/>
      <c r="C96" s="40"/>
      <c r="D96" s="41"/>
      <c r="E96" s="42"/>
      <c r="F96" s="42"/>
      <c r="G96" s="43"/>
      <c r="H96" s="44" t="str">
        <f aca="false">IF(OR(F96="",G96=""),"",F96*G96)</f>
        <v/>
      </c>
      <c r="I96" s="40"/>
      <c r="J96" s="40"/>
      <c r="K96" s="40"/>
      <c r="L96" s="43"/>
      <c r="M96" s="43"/>
      <c r="N96" s="43"/>
      <c r="O96" s="40"/>
      <c r="P96" s="45" t="str">
        <f aca="false">IF(B96="","",COUNTIF('Fixture Inventory'!$B$6:$B$405,B96))</f>
        <v/>
      </c>
      <c r="Q96" s="44" t="str">
        <f aca="false">IF(B96="","",SUMIF('Fixture Inventory'!$B$6:$B$405,B96,'Fixture Inventory'!$J$6:$J$405))</f>
        <v/>
      </c>
      <c r="R96" s="46" t="str">
        <f aca="false">IF(B96="","",SUMIF('Fixture Inventory'!$B$6:$B$405,B96,'Fixture Inventory'!$N$6:$N$405))</f>
        <v/>
      </c>
      <c r="S96" s="44" t="str">
        <f aca="false">IF(B96="","",SUMIF('Fixture Inventory'!$B$6:$B$405,B96,'Fixture Inventory'!$O$6:$O$405))</f>
        <v/>
      </c>
      <c r="T96" s="47" t="str">
        <f aca="false">IF(OR(B96="",N(D96)=0),"",R96*1000/D96)</f>
        <v/>
      </c>
      <c r="U96" s="40"/>
    </row>
    <row r="97" customFormat="false" ht="15" hidden="false" customHeight="false" outlineLevel="0" collapsed="false">
      <c r="A97" s="40"/>
      <c r="B97" s="40"/>
      <c r="C97" s="40"/>
      <c r="D97" s="41"/>
      <c r="E97" s="42"/>
      <c r="F97" s="42"/>
      <c r="G97" s="43"/>
      <c r="H97" s="44" t="str">
        <f aca="false">IF(OR(F97="",G97=""),"",F97*G97)</f>
        <v/>
      </c>
      <c r="I97" s="40"/>
      <c r="J97" s="40"/>
      <c r="K97" s="40"/>
      <c r="L97" s="43"/>
      <c r="M97" s="43"/>
      <c r="N97" s="43"/>
      <c r="O97" s="40"/>
      <c r="P97" s="45" t="str">
        <f aca="false">IF(B97="","",COUNTIF('Fixture Inventory'!$B$6:$B$405,B97))</f>
        <v/>
      </c>
      <c r="Q97" s="44" t="str">
        <f aca="false">IF(B97="","",SUMIF('Fixture Inventory'!$B$6:$B$405,B97,'Fixture Inventory'!$J$6:$J$405))</f>
        <v/>
      </c>
      <c r="R97" s="46" t="str">
        <f aca="false">IF(B97="","",SUMIF('Fixture Inventory'!$B$6:$B$405,B97,'Fixture Inventory'!$N$6:$N$405))</f>
        <v/>
      </c>
      <c r="S97" s="44" t="str">
        <f aca="false">IF(B97="","",SUMIF('Fixture Inventory'!$B$6:$B$405,B97,'Fixture Inventory'!$O$6:$O$405))</f>
        <v/>
      </c>
      <c r="T97" s="47" t="str">
        <f aca="false">IF(OR(B97="",N(D97)=0),"",R97*1000/D97)</f>
        <v/>
      </c>
      <c r="U97" s="40"/>
    </row>
    <row r="98" customFormat="false" ht="15" hidden="false" customHeight="false" outlineLevel="0" collapsed="false">
      <c r="A98" s="40"/>
      <c r="B98" s="40"/>
      <c r="C98" s="40"/>
      <c r="D98" s="41"/>
      <c r="E98" s="42"/>
      <c r="F98" s="42"/>
      <c r="G98" s="43"/>
      <c r="H98" s="44" t="str">
        <f aca="false">IF(OR(F98="",G98=""),"",F98*G98)</f>
        <v/>
      </c>
      <c r="I98" s="40"/>
      <c r="J98" s="40"/>
      <c r="K98" s="40"/>
      <c r="L98" s="43"/>
      <c r="M98" s="43"/>
      <c r="N98" s="43"/>
      <c r="O98" s="40"/>
      <c r="P98" s="45" t="str">
        <f aca="false">IF(B98="","",COUNTIF('Fixture Inventory'!$B$6:$B$405,B98))</f>
        <v/>
      </c>
      <c r="Q98" s="44" t="str">
        <f aca="false">IF(B98="","",SUMIF('Fixture Inventory'!$B$6:$B$405,B98,'Fixture Inventory'!$J$6:$J$405))</f>
        <v/>
      </c>
      <c r="R98" s="46" t="str">
        <f aca="false">IF(B98="","",SUMIF('Fixture Inventory'!$B$6:$B$405,B98,'Fixture Inventory'!$N$6:$N$405))</f>
        <v/>
      </c>
      <c r="S98" s="44" t="str">
        <f aca="false">IF(B98="","",SUMIF('Fixture Inventory'!$B$6:$B$405,B98,'Fixture Inventory'!$O$6:$O$405))</f>
        <v/>
      </c>
      <c r="T98" s="47" t="str">
        <f aca="false">IF(OR(B98="",N(D98)=0),"",R98*1000/D98)</f>
        <v/>
      </c>
      <c r="U98" s="40"/>
    </row>
    <row r="99" customFormat="false" ht="15" hidden="false" customHeight="false" outlineLevel="0" collapsed="false">
      <c r="A99" s="40"/>
      <c r="B99" s="40"/>
      <c r="C99" s="40"/>
      <c r="D99" s="41"/>
      <c r="E99" s="42"/>
      <c r="F99" s="42"/>
      <c r="G99" s="43"/>
      <c r="H99" s="44" t="str">
        <f aca="false">IF(OR(F99="",G99=""),"",F99*G99)</f>
        <v/>
      </c>
      <c r="I99" s="40"/>
      <c r="J99" s="40"/>
      <c r="K99" s="40"/>
      <c r="L99" s="43"/>
      <c r="M99" s="43"/>
      <c r="N99" s="43"/>
      <c r="O99" s="40"/>
      <c r="P99" s="45" t="str">
        <f aca="false">IF(B99="","",COUNTIF('Fixture Inventory'!$B$6:$B$405,B99))</f>
        <v/>
      </c>
      <c r="Q99" s="44" t="str">
        <f aca="false">IF(B99="","",SUMIF('Fixture Inventory'!$B$6:$B$405,B99,'Fixture Inventory'!$J$6:$J$405))</f>
        <v/>
      </c>
      <c r="R99" s="46" t="str">
        <f aca="false">IF(B99="","",SUMIF('Fixture Inventory'!$B$6:$B$405,B99,'Fixture Inventory'!$N$6:$N$405))</f>
        <v/>
      </c>
      <c r="S99" s="44" t="str">
        <f aca="false">IF(B99="","",SUMIF('Fixture Inventory'!$B$6:$B$405,B99,'Fixture Inventory'!$O$6:$O$405))</f>
        <v/>
      </c>
      <c r="T99" s="47" t="str">
        <f aca="false">IF(OR(B99="",N(D99)=0),"",R99*1000/D99)</f>
        <v/>
      </c>
      <c r="U99" s="40"/>
    </row>
    <row r="100" customFormat="false" ht="15" hidden="false" customHeight="false" outlineLevel="0" collapsed="false">
      <c r="A100" s="40"/>
      <c r="B100" s="40"/>
      <c r="C100" s="40"/>
      <c r="D100" s="41"/>
      <c r="E100" s="42"/>
      <c r="F100" s="42"/>
      <c r="G100" s="43"/>
      <c r="H100" s="44" t="str">
        <f aca="false">IF(OR(F100="",G100=""),"",F100*G100)</f>
        <v/>
      </c>
      <c r="I100" s="40"/>
      <c r="J100" s="40"/>
      <c r="K100" s="40"/>
      <c r="L100" s="43"/>
      <c r="M100" s="43"/>
      <c r="N100" s="43"/>
      <c r="O100" s="40"/>
      <c r="P100" s="45" t="str">
        <f aca="false">IF(B100="","",COUNTIF('Fixture Inventory'!$B$6:$B$405,B100))</f>
        <v/>
      </c>
      <c r="Q100" s="44" t="str">
        <f aca="false">IF(B100="","",SUMIF('Fixture Inventory'!$B$6:$B$405,B100,'Fixture Inventory'!$J$6:$J$405))</f>
        <v/>
      </c>
      <c r="R100" s="46" t="str">
        <f aca="false">IF(B100="","",SUMIF('Fixture Inventory'!$B$6:$B$405,B100,'Fixture Inventory'!$N$6:$N$405))</f>
        <v/>
      </c>
      <c r="S100" s="44" t="str">
        <f aca="false">IF(B100="","",SUMIF('Fixture Inventory'!$B$6:$B$405,B100,'Fixture Inventory'!$O$6:$O$405))</f>
        <v/>
      </c>
      <c r="T100" s="47" t="str">
        <f aca="false">IF(OR(B100="",N(D100)=0),"",R100*1000/D100)</f>
        <v/>
      </c>
      <c r="U100" s="40"/>
    </row>
    <row r="101" customFormat="false" ht="15" hidden="false" customHeight="false" outlineLevel="0" collapsed="false">
      <c r="A101" s="40"/>
      <c r="B101" s="40"/>
      <c r="C101" s="40"/>
      <c r="D101" s="41"/>
      <c r="E101" s="42"/>
      <c r="F101" s="42"/>
      <c r="G101" s="43"/>
      <c r="H101" s="44" t="str">
        <f aca="false">IF(OR(F101="",G101=""),"",F101*G101)</f>
        <v/>
      </c>
      <c r="I101" s="40"/>
      <c r="J101" s="40"/>
      <c r="K101" s="40"/>
      <c r="L101" s="43"/>
      <c r="M101" s="43"/>
      <c r="N101" s="43"/>
      <c r="O101" s="40"/>
      <c r="P101" s="45" t="str">
        <f aca="false">IF(B101="","",COUNTIF('Fixture Inventory'!$B$6:$B$405,B101))</f>
        <v/>
      </c>
      <c r="Q101" s="44" t="str">
        <f aca="false">IF(B101="","",SUMIF('Fixture Inventory'!$B$6:$B$405,B101,'Fixture Inventory'!$J$6:$J$405))</f>
        <v/>
      </c>
      <c r="R101" s="46" t="str">
        <f aca="false">IF(B101="","",SUMIF('Fixture Inventory'!$B$6:$B$405,B101,'Fixture Inventory'!$N$6:$N$405))</f>
        <v/>
      </c>
      <c r="S101" s="44" t="str">
        <f aca="false">IF(B101="","",SUMIF('Fixture Inventory'!$B$6:$B$405,B101,'Fixture Inventory'!$O$6:$O$405))</f>
        <v/>
      </c>
      <c r="T101" s="47" t="str">
        <f aca="false">IF(OR(B101="",N(D101)=0),"",R101*1000/D101)</f>
        <v/>
      </c>
      <c r="U101" s="40"/>
    </row>
    <row r="102" customFormat="false" ht="15" hidden="false" customHeight="false" outlineLevel="0" collapsed="false">
      <c r="A102" s="40"/>
      <c r="B102" s="40"/>
      <c r="C102" s="40"/>
      <c r="D102" s="41"/>
      <c r="E102" s="42"/>
      <c r="F102" s="42"/>
      <c r="G102" s="43"/>
      <c r="H102" s="44" t="str">
        <f aca="false">IF(OR(F102="",G102=""),"",F102*G102)</f>
        <v/>
      </c>
      <c r="I102" s="40"/>
      <c r="J102" s="40"/>
      <c r="K102" s="40"/>
      <c r="L102" s="43"/>
      <c r="M102" s="43"/>
      <c r="N102" s="43"/>
      <c r="O102" s="40"/>
      <c r="P102" s="45" t="str">
        <f aca="false">IF(B102="","",COUNTIF('Fixture Inventory'!$B$6:$B$405,B102))</f>
        <v/>
      </c>
      <c r="Q102" s="44" t="str">
        <f aca="false">IF(B102="","",SUMIF('Fixture Inventory'!$B$6:$B$405,B102,'Fixture Inventory'!$J$6:$J$405))</f>
        <v/>
      </c>
      <c r="R102" s="46" t="str">
        <f aca="false">IF(B102="","",SUMIF('Fixture Inventory'!$B$6:$B$405,B102,'Fixture Inventory'!$N$6:$N$405))</f>
        <v/>
      </c>
      <c r="S102" s="44" t="str">
        <f aca="false">IF(B102="","",SUMIF('Fixture Inventory'!$B$6:$B$405,B102,'Fixture Inventory'!$O$6:$O$405))</f>
        <v/>
      </c>
      <c r="T102" s="47" t="str">
        <f aca="false">IF(OR(B102="",N(D102)=0),"",R102*1000/D102)</f>
        <v/>
      </c>
      <c r="U102" s="40"/>
    </row>
    <row r="103" customFormat="false" ht="15" hidden="false" customHeight="false" outlineLevel="0" collapsed="false">
      <c r="A103" s="40"/>
      <c r="B103" s="40"/>
      <c r="C103" s="40"/>
      <c r="D103" s="41"/>
      <c r="E103" s="42"/>
      <c r="F103" s="42"/>
      <c r="G103" s="43"/>
      <c r="H103" s="44" t="str">
        <f aca="false">IF(OR(F103="",G103=""),"",F103*G103)</f>
        <v/>
      </c>
      <c r="I103" s="40"/>
      <c r="J103" s="40"/>
      <c r="K103" s="40"/>
      <c r="L103" s="43"/>
      <c r="M103" s="43"/>
      <c r="N103" s="43"/>
      <c r="O103" s="40"/>
      <c r="P103" s="45" t="str">
        <f aca="false">IF(B103="","",COUNTIF('Fixture Inventory'!$B$6:$B$405,B103))</f>
        <v/>
      </c>
      <c r="Q103" s="44" t="str">
        <f aca="false">IF(B103="","",SUMIF('Fixture Inventory'!$B$6:$B$405,B103,'Fixture Inventory'!$J$6:$J$405))</f>
        <v/>
      </c>
      <c r="R103" s="46" t="str">
        <f aca="false">IF(B103="","",SUMIF('Fixture Inventory'!$B$6:$B$405,B103,'Fixture Inventory'!$N$6:$N$405))</f>
        <v/>
      </c>
      <c r="S103" s="44" t="str">
        <f aca="false">IF(B103="","",SUMIF('Fixture Inventory'!$B$6:$B$405,B103,'Fixture Inventory'!$O$6:$O$405))</f>
        <v/>
      </c>
      <c r="T103" s="47" t="str">
        <f aca="false">IF(OR(B103="",N(D103)=0),"",R103*1000/D103)</f>
        <v/>
      </c>
      <c r="U103" s="40"/>
    </row>
    <row r="104" customFormat="false" ht="15" hidden="false" customHeight="false" outlineLevel="0" collapsed="false">
      <c r="A104" s="40"/>
      <c r="B104" s="40"/>
      <c r="C104" s="40"/>
      <c r="D104" s="41"/>
      <c r="E104" s="42"/>
      <c r="F104" s="42"/>
      <c r="G104" s="43"/>
      <c r="H104" s="44" t="str">
        <f aca="false">IF(OR(F104="",G104=""),"",F104*G104)</f>
        <v/>
      </c>
      <c r="I104" s="40"/>
      <c r="J104" s="40"/>
      <c r="K104" s="40"/>
      <c r="L104" s="43"/>
      <c r="M104" s="43"/>
      <c r="N104" s="43"/>
      <c r="O104" s="40"/>
      <c r="P104" s="45" t="str">
        <f aca="false">IF(B104="","",COUNTIF('Fixture Inventory'!$B$6:$B$405,B104))</f>
        <v/>
      </c>
      <c r="Q104" s="44" t="str">
        <f aca="false">IF(B104="","",SUMIF('Fixture Inventory'!$B$6:$B$405,B104,'Fixture Inventory'!$J$6:$J$405))</f>
        <v/>
      </c>
      <c r="R104" s="46" t="str">
        <f aca="false">IF(B104="","",SUMIF('Fixture Inventory'!$B$6:$B$405,B104,'Fixture Inventory'!$N$6:$N$405))</f>
        <v/>
      </c>
      <c r="S104" s="44" t="str">
        <f aca="false">IF(B104="","",SUMIF('Fixture Inventory'!$B$6:$B$405,B104,'Fixture Inventory'!$O$6:$O$405))</f>
        <v/>
      </c>
      <c r="T104" s="47" t="str">
        <f aca="false">IF(OR(B104="",N(D104)=0),"",R104*1000/D104)</f>
        <v/>
      </c>
      <c r="U104" s="40"/>
    </row>
    <row r="105" customFormat="false" ht="15" hidden="false" customHeight="false" outlineLevel="0" collapsed="false">
      <c r="A105" s="40"/>
      <c r="B105" s="40"/>
      <c r="C105" s="40"/>
      <c r="D105" s="41"/>
      <c r="E105" s="42"/>
      <c r="F105" s="42"/>
      <c r="G105" s="43"/>
      <c r="H105" s="44" t="str">
        <f aca="false">IF(OR(F105="",G105=""),"",F105*G105)</f>
        <v/>
      </c>
      <c r="I105" s="40"/>
      <c r="J105" s="40"/>
      <c r="K105" s="40"/>
      <c r="L105" s="43"/>
      <c r="M105" s="43"/>
      <c r="N105" s="43"/>
      <c r="O105" s="40"/>
      <c r="P105" s="45" t="str">
        <f aca="false">IF(B105="","",COUNTIF('Fixture Inventory'!$B$6:$B$405,B105))</f>
        <v/>
      </c>
      <c r="Q105" s="44" t="str">
        <f aca="false">IF(B105="","",SUMIF('Fixture Inventory'!$B$6:$B$405,B105,'Fixture Inventory'!$J$6:$J$405))</f>
        <v/>
      </c>
      <c r="R105" s="46" t="str">
        <f aca="false">IF(B105="","",SUMIF('Fixture Inventory'!$B$6:$B$405,B105,'Fixture Inventory'!$N$6:$N$405))</f>
        <v/>
      </c>
      <c r="S105" s="44" t="str">
        <f aca="false">IF(B105="","",SUMIF('Fixture Inventory'!$B$6:$B$405,B105,'Fixture Inventory'!$O$6:$O$405))</f>
        <v/>
      </c>
      <c r="T105" s="47" t="str">
        <f aca="false">IF(OR(B105="",N(D105)=0),"",R105*1000/D105)</f>
        <v/>
      </c>
      <c r="U105" s="40"/>
    </row>
  </sheetData>
  <mergeCells count="5">
    <mergeCell ref="A3:E3"/>
    <mergeCell ref="F3:H3"/>
    <mergeCell ref="I3:K3"/>
    <mergeCell ref="L3:O3"/>
    <mergeCell ref="P3:T3"/>
  </mergeCells>
  <dataValidations count="5">
    <dataValidation allowBlank="true" errorStyle="stop" operator="between" showDropDown="false" showErrorMessage="false" showInputMessage="false" sqref="C6:C105" type="list">
      <formula1>L_SPACE</formula1>
      <formula2>0</formula2>
    </dataValidation>
    <dataValidation allowBlank="true" errorStyle="stop" operator="between" showDropDown="false" showErrorMessage="false" showInputMessage="false" sqref="I6:I105" type="list">
      <formula1>L_OCCUPANCY</formula1>
      <formula2>0</formula2>
    </dataValidation>
    <dataValidation allowBlank="true" errorStyle="stop" operator="between" showDropDown="false" showErrorMessage="false" showInputMessage="false" sqref="J6:J105" type="list">
      <formula1>L_DAYLIGHT</formula1>
      <formula2>0</formula2>
    </dataValidation>
    <dataValidation allowBlank="true" errorStyle="stop" operator="between" showDropDown="false" showErrorMessage="false" showInputMessage="false" sqref="K6:K105" type="list">
      <formula1>L_EXISTING</formula1>
      <formula2>0</formula2>
    </dataValidation>
    <dataValidation allowBlank="false" error="This space name is already used. Give each space a unique name, for example &quot;2F Restroom&quot;." errorStyle="stop" errorTitle="Space name" operator="between" showDropDown="false" showErrorMessage="true" showInputMessage="false" sqref="B6:B105" type="custom">
      <formula1>COUNTIF($B$6:$B$105,B6)&lt;=1</formula1>
      <formula2>0</formula2>
    </dataValidation>
  </dataValidations>
  <printOptions headings="false" gridLines="false" gridLinesSet="true" horizontalCentered="true" verticalCentered="false"/>
  <pageMargins left="0.75" right="0.75" top="1" bottom="1" header="0.511811023622047" footer="0.5"/>
  <pageSetup paperSize="1" scale="100" fitToWidth="1" fitToHeight="0" pageOrder="downThenOver" orientation="landscape" blackAndWhite="false" draft="false" cellComments="none" horizontalDpi="300" verticalDpi="300" copies="1"/>
  <headerFooter differentFirst="false" differentOddEven="false">
    <oddHeader/>
    <oddFooter>&amp;LLumaQuote Lighting Audit Template&amp;RPage &amp;P of &amp;N</oddFooter>
  </headerFooter>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13A368"/>
    <pageSetUpPr fitToPage="true"/>
  </sheetPr>
  <dimension ref="A1:AL405"/>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4" ySplit="5" topLeftCell="E6" activePane="bottomRight" state="frozen"/>
      <selection pane="topLeft" activeCell="A1" activeCellId="0" sqref="A1"/>
      <selection pane="topRight" activeCell="E1" activeCellId="0" sqref="E1"/>
      <selection pane="bottomLeft" activeCell="A6" activeCellId="0" sqref="A6"/>
      <selection pane="bottomRight" activeCell="A1" activeCellId="0" sqref="A1"/>
    </sheetView>
  </sheetViews>
  <sheetFormatPr defaultColWidth="8.6796875" defaultRowHeight="15" zeroHeight="false" outlineLevelRow="0" outlineLevelCol="0"/>
  <cols>
    <col collapsed="false" customWidth="true" hidden="false" outlineLevel="0" max="1" min="1" style="0" width="6"/>
    <col collapsed="false" customWidth="true" hidden="false" outlineLevel="0" max="2" min="2" style="0" width="27"/>
    <col collapsed="false" customWidth="true" hidden="false" outlineLevel="0" max="3" min="3" style="0" width="14"/>
    <col collapsed="false" customWidth="true" hidden="false" outlineLevel="0" max="4" min="4" style="0" width="24"/>
    <col collapsed="false" customWidth="true" hidden="false" outlineLevel="0" max="5" min="5" style="0" width="16"/>
    <col collapsed="false" customWidth="true" hidden="false" outlineLevel="0" max="6" min="6" style="0" width="13"/>
    <col collapsed="false" customWidth="true" hidden="false" outlineLevel="0" max="7" min="7" style="0" width="9"/>
    <col collapsed="false" customWidth="true" hidden="false" outlineLevel="0" max="8" min="8" style="0" width="11"/>
    <col collapsed="false" customWidth="true" hidden="false" outlineLevel="0" max="9" min="9" style="0" width="8"/>
    <col collapsed="false" customWidth="true" hidden="false" outlineLevel="0" max="10" min="10" style="0" width="7"/>
    <col collapsed="false" customWidth="true" hidden="false" outlineLevel="0" max="12" min="11" style="0" width="10"/>
    <col collapsed="false" customWidth="true" hidden="false" outlineLevel="0" max="14" min="13" style="0" width="9"/>
    <col collapsed="false" customWidth="true" hidden="false" outlineLevel="0" max="15" min="15" style="0" width="11"/>
    <col collapsed="false" customWidth="true" hidden="false" outlineLevel="0" max="16" min="16" style="0" width="10"/>
    <col collapsed="false" customWidth="true" hidden="false" outlineLevel="0" max="18" min="17" style="0" width="9"/>
    <col collapsed="false" customWidth="true" hidden="false" outlineLevel="0" max="19" min="19" style="0" width="20"/>
    <col collapsed="false" customWidth="true" hidden="false" outlineLevel="0" max="20" min="20" style="0" width="10"/>
    <col collapsed="false" customWidth="true" hidden="false" outlineLevel="0" max="21" min="21" style="0" width="14"/>
    <col collapsed="false" customWidth="true" hidden="false" outlineLevel="0" max="22" min="22" style="0" width="18"/>
    <col collapsed="false" customWidth="true" hidden="false" outlineLevel="0" max="23" min="23" style="0" width="12"/>
    <col collapsed="false" customWidth="true" hidden="false" outlineLevel="0" max="24" min="24" style="0" width="22"/>
    <col collapsed="false" customWidth="true" hidden="false" outlineLevel="0" max="25" min="25" style="0" width="26"/>
    <col collapsed="false" customWidth="true" hidden="false" outlineLevel="0" max="26" min="26" style="0" width="8"/>
    <col collapsed="false" customWidth="true" hidden="false" outlineLevel="0" max="27" min="27" style="0" width="9"/>
    <col collapsed="false" customWidth="true" hidden="false" outlineLevel="0" max="30" min="28" style="0" width="10"/>
    <col collapsed="false" customWidth="true" hidden="false" outlineLevel="0" max="32" min="31" style="0" width="11"/>
    <col collapsed="false" customWidth="true" hidden="false" outlineLevel="0" max="33" min="33" style="0" width="9"/>
    <col collapsed="false" customWidth="true" hidden="false" outlineLevel="0" max="35" min="34" style="0" width="11"/>
    <col collapsed="false" customWidth="true" hidden="false" outlineLevel="0" max="36" min="36" style="0" width="10"/>
    <col collapsed="false" customWidth="true" hidden="false" outlineLevel="0" max="37" min="37" style="0" width="11"/>
    <col collapsed="false" customWidth="true" hidden="false" outlineLevel="0" max="38" min="38" style="0" width="10"/>
  </cols>
  <sheetData>
    <row r="1" customFormat="false" ht="25.5" hidden="false" customHeight="true" outlineLevel="0" collapsed="false">
      <c r="A1" s="14" t="s">
        <v>133</v>
      </c>
    </row>
    <row r="2" customFormat="false" ht="15" hidden="false" customHeight="false" outlineLevel="0" collapsed="false">
      <c r="A2" s="15" t="s">
        <v>134</v>
      </c>
    </row>
    <row r="3" customFormat="false" ht="15" hidden="false" customHeight="true" outlineLevel="0" collapsed="false">
      <c r="A3" s="30" t="s">
        <v>135</v>
      </c>
      <c r="B3" s="30"/>
      <c r="C3" s="30"/>
      <c r="D3" s="30"/>
      <c r="E3" s="30"/>
      <c r="F3" s="30"/>
      <c r="G3" s="31" t="s">
        <v>136</v>
      </c>
      <c r="H3" s="31"/>
      <c r="I3" s="31"/>
      <c r="J3" s="31"/>
      <c r="K3" s="31"/>
      <c r="L3" s="31"/>
      <c r="M3" s="31"/>
      <c r="N3" s="31"/>
      <c r="O3" s="31"/>
      <c r="P3" s="31"/>
      <c r="Q3" s="32" t="s">
        <v>137</v>
      </c>
      <c r="R3" s="32"/>
      <c r="S3" s="32"/>
      <c r="T3" s="32"/>
      <c r="U3" s="32"/>
      <c r="V3" s="32"/>
      <c r="W3" s="32"/>
      <c r="X3" s="32"/>
      <c r="Y3" s="33" t="s">
        <v>138</v>
      </c>
      <c r="Z3" s="33"/>
      <c r="AA3" s="33"/>
      <c r="AB3" s="33"/>
      <c r="AC3" s="33"/>
      <c r="AD3" s="33"/>
      <c r="AE3" s="33"/>
      <c r="AF3" s="33"/>
      <c r="AG3" s="33"/>
      <c r="AH3" s="33"/>
      <c r="AI3" s="33"/>
      <c r="AJ3" s="33"/>
      <c r="AK3" s="33"/>
      <c r="AL3" s="33"/>
    </row>
    <row r="4" customFormat="false" ht="39.75" hidden="false" customHeight="true" outlineLevel="0" collapsed="false">
      <c r="A4" s="16" t="s">
        <v>139</v>
      </c>
      <c r="B4" s="16" t="s">
        <v>140</v>
      </c>
      <c r="C4" s="16" t="s">
        <v>141</v>
      </c>
      <c r="D4" s="16" t="s">
        <v>142</v>
      </c>
      <c r="E4" s="16" t="s">
        <v>143</v>
      </c>
      <c r="F4" s="16" t="s">
        <v>144</v>
      </c>
      <c r="G4" s="16" t="s">
        <v>145</v>
      </c>
      <c r="H4" s="16" t="s">
        <v>146</v>
      </c>
      <c r="I4" s="16" t="s">
        <v>147</v>
      </c>
      <c r="J4" s="16" t="s">
        <v>148</v>
      </c>
      <c r="K4" s="16" t="s">
        <v>149</v>
      </c>
      <c r="L4" s="16" t="s">
        <v>150</v>
      </c>
      <c r="M4" s="16" t="s">
        <v>112</v>
      </c>
      <c r="N4" s="16" t="s">
        <v>122</v>
      </c>
      <c r="O4" s="16" t="s">
        <v>123</v>
      </c>
      <c r="P4" s="16" t="s">
        <v>151</v>
      </c>
      <c r="Q4" s="16" t="s">
        <v>152</v>
      </c>
      <c r="R4" s="16" t="s">
        <v>153</v>
      </c>
      <c r="S4" s="16" t="s">
        <v>154</v>
      </c>
      <c r="T4" s="16" t="s">
        <v>155</v>
      </c>
      <c r="U4" s="16" t="s">
        <v>156</v>
      </c>
      <c r="V4" s="16" t="s">
        <v>157</v>
      </c>
      <c r="W4" s="16" t="s">
        <v>158</v>
      </c>
      <c r="X4" s="16" t="s">
        <v>96</v>
      </c>
      <c r="Y4" s="16" t="s">
        <v>159</v>
      </c>
      <c r="Z4" s="16" t="s">
        <v>160</v>
      </c>
      <c r="AA4" s="16" t="s">
        <v>161</v>
      </c>
      <c r="AB4" s="16" t="s">
        <v>162</v>
      </c>
      <c r="AC4" s="16" t="s">
        <v>163</v>
      </c>
      <c r="AD4" s="16" t="s">
        <v>164</v>
      </c>
      <c r="AE4" s="16" t="s">
        <v>165</v>
      </c>
      <c r="AF4" s="16" t="s">
        <v>166</v>
      </c>
      <c r="AG4" s="16" t="s">
        <v>167</v>
      </c>
      <c r="AH4" s="16" t="s">
        <v>168</v>
      </c>
      <c r="AI4" s="16" t="s">
        <v>169</v>
      </c>
      <c r="AJ4" s="16" t="s">
        <v>170</v>
      </c>
      <c r="AK4" s="16" t="s">
        <v>171</v>
      </c>
      <c r="AL4" s="16" t="s">
        <v>172</v>
      </c>
    </row>
    <row r="5" customFormat="false" ht="15" hidden="false" customHeight="false" outlineLevel="0" collapsed="false">
      <c r="A5" s="37" t="s">
        <v>173</v>
      </c>
      <c r="B5" s="34" t="s">
        <v>127</v>
      </c>
      <c r="C5" s="34" t="str">
        <f aca="false">Spaces!A5</f>
        <v>Floor 1</v>
      </c>
      <c r="D5" s="34" t="s">
        <v>174</v>
      </c>
      <c r="E5" s="34" t="s">
        <v>175</v>
      </c>
      <c r="F5" s="34" t="s">
        <v>176</v>
      </c>
      <c r="G5" s="37" t="n">
        <f aca="false">IF(D5="","",IFERROR(INDEX(FX_WATTS,MATCH(D5,FX_NAMES,0)),""))</f>
        <v>458</v>
      </c>
      <c r="H5" s="37" t="n">
        <v>458</v>
      </c>
      <c r="I5" s="37" t="n">
        <f aca="false">IF(H5&lt;&gt;"",H5,G5)</f>
        <v>458</v>
      </c>
      <c r="J5" s="37" t="n">
        <v>64</v>
      </c>
      <c r="K5" s="36"/>
      <c r="L5" s="37"/>
      <c r="M5" s="35" t="n">
        <f aca="false">IF(J5="","",IF(K5&lt;&gt;"",K5,N(Spaces!$F$5))*IF(L5&lt;&gt;"",L5,N(Spaces!$G$5)))</f>
        <v>4160</v>
      </c>
      <c r="N5" s="38" t="n">
        <f aca="false">IF(OR(J5="",I5=""),"",I5*J5/1000)</f>
        <v>29.312</v>
      </c>
      <c r="O5" s="35" t="n">
        <f aca="false">IF(N5="","",N5*M5)</f>
        <v>121937.92</v>
      </c>
      <c r="P5" s="48" t="n">
        <f aca="false">IF(OR(O5="",'Site &amp; Utility'!$D$17=""),"",O5*'Site &amp; Utility'!$D$17)</f>
        <v>15851.9296</v>
      </c>
      <c r="Q5" s="36" t="n">
        <v>30</v>
      </c>
      <c r="R5" s="34" t="s">
        <v>177</v>
      </c>
      <c r="S5" s="34"/>
      <c r="T5" s="34" t="s">
        <v>178</v>
      </c>
      <c r="U5" s="34" t="s">
        <v>179</v>
      </c>
      <c r="V5" s="34" t="s">
        <v>180</v>
      </c>
      <c r="W5" s="34" t="s">
        <v>181</v>
      </c>
      <c r="X5" s="34" t="s">
        <v>182</v>
      </c>
      <c r="Y5" s="34" t="s">
        <v>183</v>
      </c>
      <c r="Z5" s="37" t="n">
        <v>150</v>
      </c>
      <c r="AA5" s="37"/>
      <c r="AB5" s="49" t="n">
        <v>165</v>
      </c>
      <c r="AC5" s="49" t="n">
        <v>65</v>
      </c>
      <c r="AD5" s="49" t="n">
        <v>40</v>
      </c>
      <c r="AE5" s="35" t="n">
        <f aca="false">IF(AND(U5="In scope",Z5&lt;&gt;"",J5&lt;&gt;"",N5&lt;&gt;""),Z5*IF(AA5="",J5,AA5)*M5/1000,"")</f>
        <v>39936</v>
      </c>
      <c r="AF5" s="35" t="n">
        <f aca="false">IF(AE5="","",O5-AE5)</f>
        <v>82001.92</v>
      </c>
      <c r="AG5" s="38" t="n">
        <f aca="false">IF(AE5="","",N5-Z5*IF(AA5="",J5,AA5)/1000)</f>
        <v>19.712</v>
      </c>
      <c r="AH5" s="48" t="n">
        <f aca="false">IF(OR(AF5="",'Site &amp; Utility'!$D$17=""),"",AF5*'Site &amp; Utility'!$D$17)</f>
        <v>10660.2496</v>
      </c>
      <c r="AI5" s="48" t="n">
        <f aca="false">IF(AE5="","",IF(AA5="",J5,AA5)*(N(AB5)+N(AC5)))</f>
        <v>14720</v>
      </c>
      <c r="AJ5" s="48" t="n">
        <f aca="false">IF(AE5="","",IF(AA5="",J5,AA5)*N(AD5))</f>
        <v>2560</v>
      </c>
      <c r="AK5" s="48" t="n">
        <f aca="false">IF(AE5="","",AI5-AJ5)</f>
        <v>12160</v>
      </c>
      <c r="AL5" s="36" t="n">
        <f aca="false">IF(OR(AK5="",AH5="",N(AH5)&lt;=0),"",AK5/AH5)</f>
        <v>1.14068623684008</v>
      </c>
    </row>
    <row r="6" customFormat="false" ht="15" hidden="false" customHeight="false" outlineLevel="0" collapsed="false">
      <c r="A6" s="45" t="str">
        <f aca="false">IF(AND(B6="",D6=""),"",ROW()-5)</f>
        <v/>
      </c>
      <c r="B6" s="40"/>
      <c r="C6" s="50" t="str">
        <f aca="false">IF(B6="","",IFERROR(INDEX(Spaces!$A$6:$A$105,MATCH($B6,SPACE_NAMES,0)),""))</f>
        <v/>
      </c>
      <c r="D6" s="40"/>
      <c r="E6" s="40"/>
      <c r="F6" s="40"/>
      <c r="G6" s="45" t="str">
        <f aca="false">IF(D6="","",IFERROR(INDEX(FX_WATTS,MATCH(D6,FX_NAMES,0)),""))</f>
        <v/>
      </c>
      <c r="H6" s="43"/>
      <c r="I6" s="45" t="str">
        <f aca="false">IF(H6&lt;&gt;"",H6,G6)</f>
        <v/>
      </c>
      <c r="J6" s="43"/>
      <c r="K6" s="42"/>
      <c r="L6" s="43"/>
      <c r="M6" s="44" t="str">
        <f aca="false">IF(J6="","",IF(K6&lt;&gt;"",K6,N(IFERROR(INDEX(Spaces!$F$6:$F$105,MATCH($B6,SPACE_NAMES,0)),0)))*IF(L6&lt;&gt;"",L6,N(IFERROR(INDEX(Spaces!$G$6:$G$105,MATCH($B6,SPACE_NAMES,0)),0))))</f>
        <v/>
      </c>
      <c r="N6" s="46" t="str">
        <f aca="false">IF(OR(J6="",I6=""),"",I6*J6/1000)</f>
        <v/>
      </c>
      <c r="O6" s="44" t="str">
        <f aca="false">IF(N6="","",N6*M6)</f>
        <v/>
      </c>
      <c r="P6" s="51" t="str">
        <f aca="false">IF(OR(O6="",RATE=""),"",O6*RATE)</f>
        <v/>
      </c>
      <c r="Q6" s="42"/>
      <c r="R6" s="40"/>
      <c r="S6" s="40"/>
      <c r="T6" s="40"/>
      <c r="U6" s="40"/>
      <c r="V6" s="40"/>
      <c r="W6" s="40"/>
      <c r="X6" s="40"/>
      <c r="Y6" s="40"/>
      <c r="Z6" s="43"/>
      <c r="AA6" s="43"/>
      <c r="AB6" s="52"/>
      <c r="AC6" s="52"/>
      <c r="AD6" s="52"/>
      <c r="AE6" s="44" t="str">
        <f aca="false">IF(AND(U6="In scope",Z6&lt;&gt;"",J6&lt;&gt;"",N6&lt;&gt;""),Z6*IF(AA6="",J6,AA6)*M6/1000,"")</f>
        <v/>
      </c>
      <c r="AF6" s="44" t="str">
        <f aca="false">IF(AE6="","",O6-AE6)</f>
        <v/>
      </c>
      <c r="AG6" s="46" t="str">
        <f aca="false">IF(AE6="","",N6-Z6*IF(AA6="",J6,AA6)/1000)</f>
        <v/>
      </c>
      <c r="AH6" s="51" t="str">
        <f aca="false">IF(OR(AF6="",RATE=""),"",AF6*RATE)</f>
        <v/>
      </c>
      <c r="AI6" s="51" t="str">
        <f aca="false">IF(AE6="","",IF(AA6="",J6,AA6)*(N(AB6)+N(AC6)))</f>
        <v/>
      </c>
      <c r="AJ6" s="51" t="str">
        <f aca="false">IF(AE6="","",IF(AA6="",J6,AA6)*N(AD6))</f>
        <v/>
      </c>
      <c r="AK6" s="51" t="str">
        <f aca="false">IF(AE6="","",AI6-AJ6)</f>
        <v/>
      </c>
      <c r="AL6" s="53" t="str">
        <f aca="false">IF(OR(AK6="",AH6="",N(AH6)&lt;=0),"",AK6/AH6)</f>
        <v/>
      </c>
    </row>
    <row r="7" customFormat="false" ht="15" hidden="false" customHeight="false" outlineLevel="0" collapsed="false">
      <c r="A7" s="45" t="str">
        <f aca="false">IF(AND(B7="",D7=""),"",ROW()-5)</f>
        <v/>
      </c>
      <c r="B7" s="40"/>
      <c r="C7" s="50" t="str">
        <f aca="false">IF(B7="","",IFERROR(INDEX(Spaces!$A$6:$A$105,MATCH($B7,SPACE_NAMES,0)),""))</f>
        <v/>
      </c>
      <c r="D7" s="40"/>
      <c r="E7" s="40"/>
      <c r="F7" s="40"/>
      <c r="G7" s="45" t="str">
        <f aca="false">IF(D7="","",IFERROR(INDEX(FX_WATTS,MATCH(D7,FX_NAMES,0)),""))</f>
        <v/>
      </c>
      <c r="H7" s="43"/>
      <c r="I7" s="45" t="str">
        <f aca="false">IF(H7&lt;&gt;"",H7,G7)</f>
        <v/>
      </c>
      <c r="J7" s="43"/>
      <c r="K7" s="42"/>
      <c r="L7" s="43"/>
      <c r="M7" s="44" t="str">
        <f aca="false">IF(J7="","",IF(K7&lt;&gt;"",K7,N(IFERROR(INDEX(Spaces!$F$6:$F$105,MATCH($B7,SPACE_NAMES,0)),0)))*IF(L7&lt;&gt;"",L7,N(IFERROR(INDEX(Spaces!$G$6:$G$105,MATCH($B7,SPACE_NAMES,0)),0))))</f>
        <v/>
      </c>
      <c r="N7" s="46" t="str">
        <f aca="false">IF(OR(J7="",I7=""),"",I7*J7/1000)</f>
        <v/>
      </c>
      <c r="O7" s="44" t="str">
        <f aca="false">IF(N7="","",N7*M7)</f>
        <v/>
      </c>
      <c r="P7" s="51" t="str">
        <f aca="false">IF(OR(O7="",RATE=""),"",O7*RATE)</f>
        <v/>
      </c>
      <c r="Q7" s="42"/>
      <c r="R7" s="40"/>
      <c r="S7" s="40"/>
      <c r="T7" s="40"/>
      <c r="U7" s="40"/>
      <c r="V7" s="40"/>
      <c r="W7" s="40"/>
      <c r="X7" s="40"/>
      <c r="Y7" s="40"/>
      <c r="Z7" s="43"/>
      <c r="AA7" s="43"/>
      <c r="AB7" s="52"/>
      <c r="AC7" s="52"/>
      <c r="AD7" s="52"/>
      <c r="AE7" s="44" t="str">
        <f aca="false">IF(AND(U7="In scope",Z7&lt;&gt;"",J7&lt;&gt;"",N7&lt;&gt;""),Z7*IF(AA7="",J7,AA7)*M7/1000,"")</f>
        <v/>
      </c>
      <c r="AF7" s="44" t="str">
        <f aca="false">IF(AE7="","",O7-AE7)</f>
        <v/>
      </c>
      <c r="AG7" s="46" t="str">
        <f aca="false">IF(AE7="","",N7-Z7*IF(AA7="",J7,AA7)/1000)</f>
        <v/>
      </c>
      <c r="AH7" s="51" t="str">
        <f aca="false">IF(OR(AF7="",RATE=""),"",AF7*RATE)</f>
        <v/>
      </c>
      <c r="AI7" s="51" t="str">
        <f aca="false">IF(AE7="","",IF(AA7="",J7,AA7)*(N(AB7)+N(AC7)))</f>
        <v/>
      </c>
      <c r="AJ7" s="51" t="str">
        <f aca="false">IF(AE7="","",IF(AA7="",J7,AA7)*N(AD7))</f>
        <v/>
      </c>
      <c r="AK7" s="51" t="str">
        <f aca="false">IF(AE7="","",AI7-AJ7)</f>
        <v/>
      </c>
      <c r="AL7" s="53" t="str">
        <f aca="false">IF(OR(AK7="",AH7="",N(AH7)&lt;=0),"",AK7/AH7)</f>
        <v/>
      </c>
    </row>
    <row r="8" customFormat="false" ht="15" hidden="false" customHeight="false" outlineLevel="0" collapsed="false">
      <c r="A8" s="45" t="str">
        <f aca="false">IF(AND(B8="",D8=""),"",ROW()-5)</f>
        <v/>
      </c>
      <c r="B8" s="40"/>
      <c r="C8" s="50" t="str">
        <f aca="false">IF(B8="","",IFERROR(INDEX(Spaces!$A$6:$A$105,MATCH($B8,SPACE_NAMES,0)),""))</f>
        <v/>
      </c>
      <c r="D8" s="40"/>
      <c r="E8" s="40"/>
      <c r="F8" s="40"/>
      <c r="G8" s="45" t="str">
        <f aca="false">IF(D8="","",IFERROR(INDEX(FX_WATTS,MATCH(D8,FX_NAMES,0)),""))</f>
        <v/>
      </c>
      <c r="H8" s="43"/>
      <c r="I8" s="45" t="str">
        <f aca="false">IF(H8&lt;&gt;"",H8,G8)</f>
        <v/>
      </c>
      <c r="J8" s="43"/>
      <c r="K8" s="42"/>
      <c r="L8" s="43"/>
      <c r="M8" s="44" t="str">
        <f aca="false">IF(J8="","",IF(K8&lt;&gt;"",K8,N(IFERROR(INDEX(Spaces!$F$6:$F$105,MATCH($B8,SPACE_NAMES,0)),0)))*IF(L8&lt;&gt;"",L8,N(IFERROR(INDEX(Spaces!$G$6:$G$105,MATCH($B8,SPACE_NAMES,0)),0))))</f>
        <v/>
      </c>
      <c r="N8" s="46" t="str">
        <f aca="false">IF(OR(J8="",I8=""),"",I8*J8/1000)</f>
        <v/>
      </c>
      <c r="O8" s="44" t="str">
        <f aca="false">IF(N8="","",N8*M8)</f>
        <v/>
      </c>
      <c r="P8" s="51" t="str">
        <f aca="false">IF(OR(O8="",RATE=""),"",O8*RATE)</f>
        <v/>
      </c>
      <c r="Q8" s="42"/>
      <c r="R8" s="40"/>
      <c r="S8" s="40"/>
      <c r="T8" s="40"/>
      <c r="U8" s="40"/>
      <c r="V8" s="40"/>
      <c r="W8" s="40"/>
      <c r="X8" s="40"/>
      <c r="Y8" s="40"/>
      <c r="Z8" s="43"/>
      <c r="AA8" s="43"/>
      <c r="AB8" s="52"/>
      <c r="AC8" s="52"/>
      <c r="AD8" s="52"/>
      <c r="AE8" s="44" t="str">
        <f aca="false">IF(AND(U8="In scope",Z8&lt;&gt;"",J8&lt;&gt;"",N8&lt;&gt;""),Z8*IF(AA8="",J8,AA8)*M8/1000,"")</f>
        <v/>
      </c>
      <c r="AF8" s="44" t="str">
        <f aca="false">IF(AE8="","",O8-AE8)</f>
        <v/>
      </c>
      <c r="AG8" s="46" t="str">
        <f aca="false">IF(AE8="","",N8-Z8*IF(AA8="",J8,AA8)/1000)</f>
        <v/>
      </c>
      <c r="AH8" s="51" t="str">
        <f aca="false">IF(OR(AF8="",RATE=""),"",AF8*RATE)</f>
        <v/>
      </c>
      <c r="AI8" s="51" t="str">
        <f aca="false">IF(AE8="","",IF(AA8="",J8,AA8)*(N(AB8)+N(AC8)))</f>
        <v/>
      </c>
      <c r="AJ8" s="51" t="str">
        <f aca="false">IF(AE8="","",IF(AA8="",J8,AA8)*N(AD8))</f>
        <v/>
      </c>
      <c r="AK8" s="51" t="str">
        <f aca="false">IF(AE8="","",AI8-AJ8)</f>
        <v/>
      </c>
      <c r="AL8" s="53" t="str">
        <f aca="false">IF(OR(AK8="",AH8="",N(AH8)&lt;=0),"",AK8/AH8)</f>
        <v/>
      </c>
    </row>
    <row r="9" customFormat="false" ht="15" hidden="false" customHeight="false" outlineLevel="0" collapsed="false">
      <c r="A9" s="45" t="str">
        <f aca="false">IF(AND(B9="",D9=""),"",ROW()-5)</f>
        <v/>
      </c>
      <c r="B9" s="40"/>
      <c r="C9" s="50" t="str">
        <f aca="false">IF(B9="","",IFERROR(INDEX(Spaces!$A$6:$A$105,MATCH($B9,SPACE_NAMES,0)),""))</f>
        <v/>
      </c>
      <c r="D9" s="40"/>
      <c r="E9" s="40"/>
      <c r="F9" s="40"/>
      <c r="G9" s="45" t="str">
        <f aca="false">IF(D9="","",IFERROR(INDEX(FX_WATTS,MATCH(D9,FX_NAMES,0)),""))</f>
        <v/>
      </c>
      <c r="H9" s="43"/>
      <c r="I9" s="45" t="str">
        <f aca="false">IF(H9&lt;&gt;"",H9,G9)</f>
        <v/>
      </c>
      <c r="J9" s="43"/>
      <c r="K9" s="42"/>
      <c r="L9" s="43"/>
      <c r="M9" s="44" t="str">
        <f aca="false">IF(J9="","",IF(K9&lt;&gt;"",K9,N(IFERROR(INDEX(Spaces!$F$6:$F$105,MATCH($B9,SPACE_NAMES,0)),0)))*IF(L9&lt;&gt;"",L9,N(IFERROR(INDEX(Spaces!$G$6:$G$105,MATCH($B9,SPACE_NAMES,0)),0))))</f>
        <v/>
      </c>
      <c r="N9" s="46" t="str">
        <f aca="false">IF(OR(J9="",I9=""),"",I9*J9/1000)</f>
        <v/>
      </c>
      <c r="O9" s="44" t="str">
        <f aca="false">IF(N9="","",N9*M9)</f>
        <v/>
      </c>
      <c r="P9" s="51" t="str">
        <f aca="false">IF(OR(O9="",RATE=""),"",O9*RATE)</f>
        <v/>
      </c>
      <c r="Q9" s="42"/>
      <c r="R9" s="40"/>
      <c r="S9" s="40"/>
      <c r="T9" s="40"/>
      <c r="U9" s="40"/>
      <c r="V9" s="40"/>
      <c r="W9" s="40"/>
      <c r="X9" s="40"/>
      <c r="Y9" s="40"/>
      <c r="Z9" s="43"/>
      <c r="AA9" s="43"/>
      <c r="AB9" s="52"/>
      <c r="AC9" s="52"/>
      <c r="AD9" s="52"/>
      <c r="AE9" s="44" t="str">
        <f aca="false">IF(AND(U9="In scope",Z9&lt;&gt;"",J9&lt;&gt;"",N9&lt;&gt;""),Z9*IF(AA9="",J9,AA9)*M9/1000,"")</f>
        <v/>
      </c>
      <c r="AF9" s="44" t="str">
        <f aca="false">IF(AE9="","",O9-AE9)</f>
        <v/>
      </c>
      <c r="AG9" s="46" t="str">
        <f aca="false">IF(AE9="","",N9-Z9*IF(AA9="",J9,AA9)/1000)</f>
        <v/>
      </c>
      <c r="AH9" s="51" t="str">
        <f aca="false">IF(OR(AF9="",RATE=""),"",AF9*RATE)</f>
        <v/>
      </c>
      <c r="AI9" s="51" t="str">
        <f aca="false">IF(AE9="","",IF(AA9="",J9,AA9)*(N(AB9)+N(AC9)))</f>
        <v/>
      </c>
      <c r="AJ9" s="51" t="str">
        <f aca="false">IF(AE9="","",IF(AA9="",J9,AA9)*N(AD9))</f>
        <v/>
      </c>
      <c r="AK9" s="51" t="str">
        <f aca="false">IF(AE9="","",AI9-AJ9)</f>
        <v/>
      </c>
      <c r="AL9" s="53" t="str">
        <f aca="false">IF(OR(AK9="",AH9="",N(AH9)&lt;=0),"",AK9/AH9)</f>
        <v/>
      </c>
    </row>
    <row r="10" customFormat="false" ht="15" hidden="false" customHeight="false" outlineLevel="0" collapsed="false">
      <c r="A10" s="45" t="str">
        <f aca="false">IF(AND(B10="",D10=""),"",ROW()-5)</f>
        <v/>
      </c>
      <c r="B10" s="40"/>
      <c r="C10" s="50" t="str">
        <f aca="false">IF(B10="","",IFERROR(INDEX(Spaces!$A$6:$A$105,MATCH($B10,SPACE_NAMES,0)),""))</f>
        <v/>
      </c>
      <c r="D10" s="40"/>
      <c r="E10" s="40"/>
      <c r="F10" s="40"/>
      <c r="G10" s="45" t="str">
        <f aca="false">IF(D10="","",IFERROR(INDEX(FX_WATTS,MATCH(D10,FX_NAMES,0)),""))</f>
        <v/>
      </c>
      <c r="H10" s="43"/>
      <c r="I10" s="45" t="str">
        <f aca="false">IF(H10&lt;&gt;"",H10,G10)</f>
        <v/>
      </c>
      <c r="J10" s="43"/>
      <c r="K10" s="42"/>
      <c r="L10" s="43"/>
      <c r="M10" s="44" t="str">
        <f aca="false">IF(J10="","",IF(K10&lt;&gt;"",K10,N(IFERROR(INDEX(Spaces!$F$6:$F$105,MATCH($B10,SPACE_NAMES,0)),0)))*IF(L10&lt;&gt;"",L10,N(IFERROR(INDEX(Spaces!$G$6:$G$105,MATCH($B10,SPACE_NAMES,0)),0))))</f>
        <v/>
      </c>
      <c r="N10" s="46" t="str">
        <f aca="false">IF(OR(J10="",I10=""),"",I10*J10/1000)</f>
        <v/>
      </c>
      <c r="O10" s="44" t="str">
        <f aca="false">IF(N10="","",N10*M10)</f>
        <v/>
      </c>
      <c r="P10" s="51" t="str">
        <f aca="false">IF(OR(O10="",RATE=""),"",O10*RATE)</f>
        <v/>
      </c>
      <c r="Q10" s="42"/>
      <c r="R10" s="40"/>
      <c r="S10" s="40"/>
      <c r="T10" s="40"/>
      <c r="U10" s="40"/>
      <c r="V10" s="40"/>
      <c r="W10" s="40"/>
      <c r="X10" s="40"/>
      <c r="Y10" s="40"/>
      <c r="Z10" s="43"/>
      <c r="AA10" s="43"/>
      <c r="AB10" s="52"/>
      <c r="AC10" s="52"/>
      <c r="AD10" s="52"/>
      <c r="AE10" s="44" t="str">
        <f aca="false">IF(AND(U10="In scope",Z10&lt;&gt;"",J10&lt;&gt;"",N10&lt;&gt;""),Z10*IF(AA10="",J10,AA10)*M10/1000,"")</f>
        <v/>
      </c>
      <c r="AF10" s="44" t="str">
        <f aca="false">IF(AE10="","",O10-AE10)</f>
        <v/>
      </c>
      <c r="AG10" s="46" t="str">
        <f aca="false">IF(AE10="","",N10-Z10*IF(AA10="",J10,AA10)/1000)</f>
        <v/>
      </c>
      <c r="AH10" s="51" t="str">
        <f aca="false">IF(OR(AF10="",RATE=""),"",AF10*RATE)</f>
        <v/>
      </c>
      <c r="AI10" s="51" t="str">
        <f aca="false">IF(AE10="","",IF(AA10="",J10,AA10)*(N(AB10)+N(AC10)))</f>
        <v/>
      </c>
      <c r="AJ10" s="51" t="str">
        <f aca="false">IF(AE10="","",IF(AA10="",J10,AA10)*N(AD10))</f>
        <v/>
      </c>
      <c r="AK10" s="51" t="str">
        <f aca="false">IF(AE10="","",AI10-AJ10)</f>
        <v/>
      </c>
      <c r="AL10" s="53" t="str">
        <f aca="false">IF(OR(AK10="",AH10="",N(AH10)&lt;=0),"",AK10/AH10)</f>
        <v/>
      </c>
    </row>
    <row r="11" customFormat="false" ht="15" hidden="false" customHeight="false" outlineLevel="0" collapsed="false">
      <c r="A11" s="45" t="str">
        <f aca="false">IF(AND(B11="",D11=""),"",ROW()-5)</f>
        <v/>
      </c>
      <c r="B11" s="40"/>
      <c r="C11" s="50" t="str">
        <f aca="false">IF(B11="","",IFERROR(INDEX(Spaces!$A$6:$A$105,MATCH($B11,SPACE_NAMES,0)),""))</f>
        <v/>
      </c>
      <c r="D11" s="40"/>
      <c r="E11" s="40"/>
      <c r="F11" s="40"/>
      <c r="G11" s="45" t="str">
        <f aca="false">IF(D11="","",IFERROR(INDEX(FX_WATTS,MATCH(D11,FX_NAMES,0)),""))</f>
        <v/>
      </c>
      <c r="H11" s="43"/>
      <c r="I11" s="45" t="str">
        <f aca="false">IF(H11&lt;&gt;"",H11,G11)</f>
        <v/>
      </c>
      <c r="J11" s="43"/>
      <c r="K11" s="42"/>
      <c r="L11" s="43"/>
      <c r="M11" s="44" t="str">
        <f aca="false">IF(J11="","",IF(K11&lt;&gt;"",K11,N(IFERROR(INDEX(Spaces!$F$6:$F$105,MATCH($B11,SPACE_NAMES,0)),0)))*IF(L11&lt;&gt;"",L11,N(IFERROR(INDEX(Spaces!$G$6:$G$105,MATCH($B11,SPACE_NAMES,0)),0))))</f>
        <v/>
      </c>
      <c r="N11" s="46" t="str">
        <f aca="false">IF(OR(J11="",I11=""),"",I11*J11/1000)</f>
        <v/>
      </c>
      <c r="O11" s="44" t="str">
        <f aca="false">IF(N11="","",N11*M11)</f>
        <v/>
      </c>
      <c r="P11" s="51" t="str">
        <f aca="false">IF(OR(O11="",RATE=""),"",O11*RATE)</f>
        <v/>
      </c>
      <c r="Q11" s="42"/>
      <c r="R11" s="40"/>
      <c r="S11" s="40"/>
      <c r="T11" s="40"/>
      <c r="U11" s="40"/>
      <c r="V11" s="40"/>
      <c r="W11" s="40"/>
      <c r="X11" s="40"/>
      <c r="Y11" s="40"/>
      <c r="Z11" s="43"/>
      <c r="AA11" s="43"/>
      <c r="AB11" s="52"/>
      <c r="AC11" s="52"/>
      <c r="AD11" s="52"/>
      <c r="AE11" s="44" t="str">
        <f aca="false">IF(AND(U11="In scope",Z11&lt;&gt;"",J11&lt;&gt;"",N11&lt;&gt;""),Z11*IF(AA11="",J11,AA11)*M11/1000,"")</f>
        <v/>
      </c>
      <c r="AF11" s="44" t="str">
        <f aca="false">IF(AE11="","",O11-AE11)</f>
        <v/>
      </c>
      <c r="AG11" s="46" t="str">
        <f aca="false">IF(AE11="","",N11-Z11*IF(AA11="",J11,AA11)/1000)</f>
        <v/>
      </c>
      <c r="AH11" s="51" t="str">
        <f aca="false">IF(OR(AF11="",RATE=""),"",AF11*RATE)</f>
        <v/>
      </c>
      <c r="AI11" s="51" t="str">
        <f aca="false">IF(AE11="","",IF(AA11="",J11,AA11)*(N(AB11)+N(AC11)))</f>
        <v/>
      </c>
      <c r="AJ11" s="51" t="str">
        <f aca="false">IF(AE11="","",IF(AA11="",J11,AA11)*N(AD11))</f>
        <v/>
      </c>
      <c r="AK11" s="51" t="str">
        <f aca="false">IF(AE11="","",AI11-AJ11)</f>
        <v/>
      </c>
      <c r="AL11" s="53" t="str">
        <f aca="false">IF(OR(AK11="",AH11="",N(AH11)&lt;=0),"",AK11/AH11)</f>
        <v/>
      </c>
    </row>
    <row r="12" customFormat="false" ht="15" hidden="false" customHeight="false" outlineLevel="0" collapsed="false">
      <c r="A12" s="45" t="str">
        <f aca="false">IF(AND(B12="",D12=""),"",ROW()-5)</f>
        <v/>
      </c>
      <c r="B12" s="40"/>
      <c r="C12" s="50" t="str">
        <f aca="false">IF(B12="","",IFERROR(INDEX(Spaces!$A$6:$A$105,MATCH($B12,SPACE_NAMES,0)),""))</f>
        <v/>
      </c>
      <c r="D12" s="40"/>
      <c r="E12" s="40"/>
      <c r="F12" s="40"/>
      <c r="G12" s="45" t="str">
        <f aca="false">IF(D12="","",IFERROR(INDEX(FX_WATTS,MATCH(D12,FX_NAMES,0)),""))</f>
        <v/>
      </c>
      <c r="H12" s="43"/>
      <c r="I12" s="45" t="str">
        <f aca="false">IF(H12&lt;&gt;"",H12,G12)</f>
        <v/>
      </c>
      <c r="J12" s="43"/>
      <c r="K12" s="42"/>
      <c r="L12" s="43"/>
      <c r="M12" s="44" t="str">
        <f aca="false">IF(J12="","",IF(K12&lt;&gt;"",K12,N(IFERROR(INDEX(Spaces!$F$6:$F$105,MATCH($B12,SPACE_NAMES,0)),0)))*IF(L12&lt;&gt;"",L12,N(IFERROR(INDEX(Spaces!$G$6:$G$105,MATCH($B12,SPACE_NAMES,0)),0))))</f>
        <v/>
      </c>
      <c r="N12" s="46" t="str">
        <f aca="false">IF(OR(J12="",I12=""),"",I12*J12/1000)</f>
        <v/>
      </c>
      <c r="O12" s="44" t="str">
        <f aca="false">IF(N12="","",N12*M12)</f>
        <v/>
      </c>
      <c r="P12" s="51" t="str">
        <f aca="false">IF(OR(O12="",RATE=""),"",O12*RATE)</f>
        <v/>
      </c>
      <c r="Q12" s="42"/>
      <c r="R12" s="40"/>
      <c r="S12" s="40"/>
      <c r="T12" s="40"/>
      <c r="U12" s="40"/>
      <c r="V12" s="40"/>
      <c r="W12" s="40"/>
      <c r="X12" s="40"/>
      <c r="Y12" s="40"/>
      <c r="Z12" s="43"/>
      <c r="AA12" s="43"/>
      <c r="AB12" s="52"/>
      <c r="AC12" s="52"/>
      <c r="AD12" s="52"/>
      <c r="AE12" s="44" t="str">
        <f aca="false">IF(AND(U12="In scope",Z12&lt;&gt;"",J12&lt;&gt;"",N12&lt;&gt;""),Z12*IF(AA12="",J12,AA12)*M12/1000,"")</f>
        <v/>
      </c>
      <c r="AF12" s="44" t="str">
        <f aca="false">IF(AE12="","",O12-AE12)</f>
        <v/>
      </c>
      <c r="AG12" s="46" t="str">
        <f aca="false">IF(AE12="","",N12-Z12*IF(AA12="",J12,AA12)/1000)</f>
        <v/>
      </c>
      <c r="AH12" s="51" t="str">
        <f aca="false">IF(OR(AF12="",RATE=""),"",AF12*RATE)</f>
        <v/>
      </c>
      <c r="AI12" s="51" t="str">
        <f aca="false">IF(AE12="","",IF(AA12="",J12,AA12)*(N(AB12)+N(AC12)))</f>
        <v/>
      </c>
      <c r="AJ12" s="51" t="str">
        <f aca="false">IF(AE12="","",IF(AA12="",J12,AA12)*N(AD12))</f>
        <v/>
      </c>
      <c r="AK12" s="51" t="str">
        <f aca="false">IF(AE12="","",AI12-AJ12)</f>
        <v/>
      </c>
      <c r="AL12" s="53" t="str">
        <f aca="false">IF(OR(AK12="",AH12="",N(AH12)&lt;=0),"",AK12/AH12)</f>
        <v/>
      </c>
    </row>
    <row r="13" customFormat="false" ht="15" hidden="false" customHeight="false" outlineLevel="0" collapsed="false">
      <c r="A13" s="45" t="str">
        <f aca="false">IF(AND(B13="",D13=""),"",ROW()-5)</f>
        <v/>
      </c>
      <c r="B13" s="40"/>
      <c r="C13" s="50" t="str">
        <f aca="false">IF(B13="","",IFERROR(INDEX(Spaces!$A$6:$A$105,MATCH($B13,SPACE_NAMES,0)),""))</f>
        <v/>
      </c>
      <c r="D13" s="40"/>
      <c r="E13" s="40"/>
      <c r="F13" s="40"/>
      <c r="G13" s="45" t="str">
        <f aca="false">IF(D13="","",IFERROR(INDEX(FX_WATTS,MATCH(D13,FX_NAMES,0)),""))</f>
        <v/>
      </c>
      <c r="H13" s="43"/>
      <c r="I13" s="45" t="str">
        <f aca="false">IF(H13&lt;&gt;"",H13,G13)</f>
        <v/>
      </c>
      <c r="J13" s="43"/>
      <c r="K13" s="42"/>
      <c r="L13" s="43"/>
      <c r="M13" s="44" t="str">
        <f aca="false">IF(J13="","",IF(K13&lt;&gt;"",K13,N(IFERROR(INDEX(Spaces!$F$6:$F$105,MATCH($B13,SPACE_NAMES,0)),0)))*IF(L13&lt;&gt;"",L13,N(IFERROR(INDEX(Spaces!$G$6:$G$105,MATCH($B13,SPACE_NAMES,0)),0))))</f>
        <v/>
      </c>
      <c r="N13" s="46" t="str">
        <f aca="false">IF(OR(J13="",I13=""),"",I13*J13/1000)</f>
        <v/>
      </c>
      <c r="O13" s="44" t="str">
        <f aca="false">IF(N13="","",N13*M13)</f>
        <v/>
      </c>
      <c r="P13" s="51" t="str">
        <f aca="false">IF(OR(O13="",RATE=""),"",O13*RATE)</f>
        <v/>
      </c>
      <c r="Q13" s="42"/>
      <c r="R13" s="40"/>
      <c r="S13" s="40"/>
      <c r="T13" s="40"/>
      <c r="U13" s="40"/>
      <c r="V13" s="40"/>
      <c r="W13" s="40"/>
      <c r="X13" s="40"/>
      <c r="Y13" s="40"/>
      <c r="Z13" s="43"/>
      <c r="AA13" s="43"/>
      <c r="AB13" s="52"/>
      <c r="AC13" s="52"/>
      <c r="AD13" s="52"/>
      <c r="AE13" s="44" t="str">
        <f aca="false">IF(AND(U13="In scope",Z13&lt;&gt;"",J13&lt;&gt;"",N13&lt;&gt;""),Z13*IF(AA13="",J13,AA13)*M13/1000,"")</f>
        <v/>
      </c>
      <c r="AF13" s="44" t="str">
        <f aca="false">IF(AE13="","",O13-AE13)</f>
        <v/>
      </c>
      <c r="AG13" s="46" t="str">
        <f aca="false">IF(AE13="","",N13-Z13*IF(AA13="",J13,AA13)/1000)</f>
        <v/>
      </c>
      <c r="AH13" s="51" t="str">
        <f aca="false">IF(OR(AF13="",RATE=""),"",AF13*RATE)</f>
        <v/>
      </c>
      <c r="AI13" s="51" t="str">
        <f aca="false">IF(AE13="","",IF(AA13="",J13,AA13)*(N(AB13)+N(AC13)))</f>
        <v/>
      </c>
      <c r="AJ13" s="51" t="str">
        <f aca="false">IF(AE13="","",IF(AA13="",J13,AA13)*N(AD13))</f>
        <v/>
      </c>
      <c r="AK13" s="51" t="str">
        <f aca="false">IF(AE13="","",AI13-AJ13)</f>
        <v/>
      </c>
      <c r="AL13" s="53" t="str">
        <f aca="false">IF(OR(AK13="",AH13="",N(AH13)&lt;=0),"",AK13/AH13)</f>
        <v/>
      </c>
    </row>
    <row r="14" customFormat="false" ht="15" hidden="false" customHeight="false" outlineLevel="0" collapsed="false">
      <c r="A14" s="45" t="str">
        <f aca="false">IF(AND(B14="",D14=""),"",ROW()-5)</f>
        <v/>
      </c>
      <c r="B14" s="40"/>
      <c r="C14" s="50" t="str">
        <f aca="false">IF(B14="","",IFERROR(INDEX(Spaces!$A$6:$A$105,MATCH($B14,SPACE_NAMES,0)),""))</f>
        <v/>
      </c>
      <c r="D14" s="40"/>
      <c r="E14" s="40"/>
      <c r="F14" s="40"/>
      <c r="G14" s="45" t="str">
        <f aca="false">IF(D14="","",IFERROR(INDEX(FX_WATTS,MATCH(D14,FX_NAMES,0)),""))</f>
        <v/>
      </c>
      <c r="H14" s="43"/>
      <c r="I14" s="45" t="str">
        <f aca="false">IF(H14&lt;&gt;"",H14,G14)</f>
        <v/>
      </c>
      <c r="J14" s="43"/>
      <c r="K14" s="42"/>
      <c r="L14" s="43"/>
      <c r="M14" s="44" t="str">
        <f aca="false">IF(J14="","",IF(K14&lt;&gt;"",K14,N(IFERROR(INDEX(Spaces!$F$6:$F$105,MATCH($B14,SPACE_NAMES,0)),0)))*IF(L14&lt;&gt;"",L14,N(IFERROR(INDEX(Spaces!$G$6:$G$105,MATCH($B14,SPACE_NAMES,0)),0))))</f>
        <v/>
      </c>
      <c r="N14" s="46" t="str">
        <f aca="false">IF(OR(J14="",I14=""),"",I14*J14/1000)</f>
        <v/>
      </c>
      <c r="O14" s="44" t="str">
        <f aca="false">IF(N14="","",N14*M14)</f>
        <v/>
      </c>
      <c r="P14" s="51" t="str">
        <f aca="false">IF(OR(O14="",RATE=""),"",O14*RATE)</f>
        <v/>
      </c>
      <c r="Q14" s="42"/>
      <c r="R14" s="40"/>
      <c r="S14" s="40"/>
      <c r="T14" s="40"/>
      <c r="U14" s="40"/>
      <c r="V14" s="40"/>
      <c r="W14" s="40"/>
      <c r="X14" s="40"/>
      <c r="Y14" s="40"/>
      <c r="Z14" s="43"/>
      <c r="AA14" s="43"/>
      <c r="AB14" s="52"/>
      <c r="AC14" s="52"/>
      <c r="AD14" s="52"/>
      <c r="AE14" s="44" t="str">
        <f aca="false">IF(AND(U14="In scope",Z14&lt;&gt;"",J14&lt;&gt;"",N14&lt;&gt;""),Z14*IF(AA14="",J14,AA14)*M14/1000,"")</f>
        <v/>
      </c>
      <c r="AF14" s="44" t="str">
        <f aca="false">IF(AE14="","",O14-AE14)</f>
        <v/>
      </c>
      <c r="AG14" s="46" t="str">
        <f aca="false">IF(AE14="","",N14-Z14*IF(AA14="",J14,AA14)/1000)</f>
        <v/>
      </c>
      <c r="AH14" s="51" t="str">
        <f aca="false">IF(OR(AF14="",RATE=""),"",AF14*RATE)</f>
        <v/>
      </c>
      <c r="AI14" s="51" t="str">
        <f aca="false">IF(AE14="","",IF(AA14="",J14,AA14)*(N(AB14)+N(AC14)))</f>
        <v/>
      </c>
      <c r="AJ14" s="51" t="str">
        <f aca="false">IF(AE14="","",IF(AA14="",J14,AA14)*N(AD14))</f>
        <v/>
      </c>
      <c r="AK14" s="51" t="str">
        <f aca="false">IF(AE14="","",AI14-AJ14)</f>
        <v/>
      </c>
      <c r="AL14" s="53" t="str">
        <f aca="false">IF(OR(AK14="",AH14="",N(AH14)&lt;=0),"",AK14/AH14)</f>
        <v/>
      </c>
    </row>
    <row r="15" customFormat="false" ht="15" hidden="false" customHeight="false" outlineLevel="0" collapsed="false">
      <c r="A15" s="45" t="str">
        <f aca="false">IF(AND(B15="",D15=""),"",ROW()-5)</f>
        <v/>
      </c>
      <c r="B15" s="40"/>
      <c r="C15" s="50" t="str">
        <f aca="false">IF(B15="","",IFERROR(INDEX(Spaces!$A$6:$A$105,MATCH($B15,SPACE_NAMES,0)),""))</f>
        <v/>
      </c>
      <c r="D15" s="40"/>
      <c r="E15" s="40"/>
      <c r="F15" s="40"/>
      <c r="G15" s="45" t="str">
        <f aca="false">IF(D15="","",IFERROR(INDEX(FX_WATTS,MATCH(D15,FX_NAMES,0)),""))</f>
        <v/>
      </c>
      <c r="H15" s="43"/>
      <c r="I15" s="45" t="str">
        <f aca="false">IF(H15&lt;&gt;"",H15,G15)</f>
        <v/>
      </c>
      <c r="J15" s="43"/>
      <c r="K15" s="42"/>
      <c r="L15" s="43"/>
      <c r="M15" s="44" t="str">
        <f aca="false">IF(J15="","",IF(K15&lt;&gt;"",K15,N(IFERROR(INDEX(Spaces!$F$6:$F$105,MATCH($B15,SPACE_NAMES,0)),0)))*IF(L15&lt;&gt;"",L15,N(IFERROR(INDEX(Spaces!$G$6:$G$105,MATCH($B15,SPACE_NAMES,0)),0))))</f>
        <v/>
      </c>
      <c r="N15" s="46" t="str">
        <f aca="false">IF(OR(J15="",I15=""),"",I15*J15/1000)</f>
        <v/>
      </c>
      <c r="O15" s="44" t="str">
        <f aca="false">IF(N15="","",N15*M15)</f>
        <v/>
      </c>
      <c r="P15" s="51" t="str">
        <f aca="false">IF(OR(O15="",RATE=""),"",O15*RATE)</f>
        <v/>
      </c>
      <c r="Q15" s="42"/>
      <c r="R15" s="40"/>
      <c r="S15" s="40"/>
      <c r="T15" s="40"/>
      <c r="U15" s="40"/>
      <c r="V15" s="40"/>
      <c r="W15" s="40"/>
      <c r="X15" s="40"/>
      <c r="Y15" s="40"/>
      <c r="Z15" s="43"/>
      <c r="AA15" s="43"/>
      <c r="AB15" s="52"/>
      <c r="AC15" s="52"/>
      <c r="AD15" s="52"/>
      <c r="AE15" s="44" t="str">
        <f aca="false">IF(AND(U15="In scope",Z15&lt;&gt;"",J15&lt;&gt;"",N15&lt;&gt;""),Z15*IF(AA15="",J15,AA15)*M15/1000,"")</f>
        <v/>
      </c>
      <c r="AF15" s="44" t="str">
        <f aca="false">IF(AE15="","",O15-AE15)</f>
        <v/>
      </c>
      <c r="AG15" s="46" t="str">
        <f aca="false">IF(AE15="","",N15-Z15*IF(AA15="",J15,AA15)/1000)</f>
        <v/>
      </c>
      <c r="AH15" s="51" t="str">
        <f aca="false">IF(OR(AF15="",RATE=""),"",AF15*RATE)</f>
        <v/>
      </c>
      <c r="AI15" s="51" t="str">
        <f aca="false">IF(AE15="","",IF(AA15="",J15,AA15)*(N(AB15)+N(AC15)))</f>
        <v/>
      </c>
      <c r="AJ15" s="51" t="str">
        <f aca="false">IF(AE15="","",IF(AA15="",J15,AA15)*N(AD15))</f>
        <v/>
      </c>
      <c r="AK15" s="51" t="str">
        <f aca="false">IF(AE15="","",AI15-AJ15)</f>
        <v/>
      </c>
      <c r="AL15" s="53" t="str">
        <f aca="false">IF(OR(AK15="",AH15="",N(AH15)&lt;=0),"",AK15/AH15)</f>
        <v/>
      </c>
    </row>
    <row r="16" customFormat="false" ht="15" hidden="false" customHeight="false" outlineLevel="0" collapsed="false">
      <c r="A16" s="45" t="str">
        <f aca="false">IF(AND(B16="",D16=""),"",ROW()-5)</f>
        <v/>
      </c>
      <c r="B16" s="40"/>
      <c r="C16" s="50" t="str">
        <f aca="false">IF(B16="","",IFERROR(INDEX(Spaces!$A$6:$A$105,MATCH($B16,SPACE_NAMES,0)),""))</f>
        <v/>
      </c>
      <c r="D16" s="40"/>
      <c r="E16" s="40"/>
      <c r="F16" s="40"/>
      <c r="G16" s="45" t="str">
        <f aca="false">IF(D16="","",IFERROR(INDEX(FX_WATTS,MATCH(D16,FX_NAMES,0)),""))</f>
        <v/>
      </c>
      <c r="H16" s="43"/>
      <c r="I16" s="45" t="str">
        <f aca="false">IF(H16&lt;&gt;"",H16,G16)</f>
        <v/>
      </c>
      <c r="J16" s="43"/>
      <c r="K16" s="42"/>
      <c r="L16" s="43"/>
      <c r="M16" s="44" t="str">
        <f aca="false">IF(J16="","",IF(K16&lt;&gt;"",K16,N(IFERROR(INDEX(Spaces!$F$6:$F$105,MATCH($B16,SPACE_NAMES,0)),0)))*IF(L16&lt;&gt;"",L16,N(IFERROR(INDEX(Spaces!$G$6:$G$105,MATCH($B16,SPACE_NAMES,0)),0))))</f>
        <v/>
      </c>
      <c r="N16" s="46" t="str">
        <f aca="false">IF(OR(J16="",I16=""),"",I16*J16/1000)</f>
        <v/>
      </c>
      <c r="O16" s="44" t="str">
        <f aca="false">IF(N16="","",N16*M16)</f>
        <v/>
      </c>
      <c r="P16" s="51" t="str">
        <f aca="false">IF(OR(O16="",RATE=""),"",O16*RATE)</f>
        <v/>
      </c>
      <c r="Q16" s="42"/>
      <c r="R16" s="40"/>
      <c r="S16" s="40"/>
      <c r="T16" s="40"/>
      <c r="U16" s="40"/>
      <c r="V16" s="40"/>
      <c r="W16" s="40"/>
      <c r="X16" s="40"/>
      <c r="Y16" s="40"/>
      <c r="Z16" s="43"/>
      <c r="AA16" s="43"/>
      <c r="AB16" s="52"/>
      <c r="AC16" s="52"/>
      <c r="AD16" s="52"/>
      <c r="AE16" s="44" t="str">
        <f aca="false">IF(AND(U16="In scope",Z16&lt;&gt;"",J16&lt;&gt;"",N16&lt;&gt;""),Z16*IF(AA16="",J16,AA16)*M16/1000,"")</f>
        <v/>
      </c>
      <c r="AF16" s="44" t="str">
        <f aca="false">IF(AE16="","",O16-AE16)</f>
        <v/>
      </c>
      <c r="AG16" s="46" t="str">
        <f aca="false">IF(AE16="","",N16-Z16*IF(AA16="",J16,AA16)/1000)</f>
        <v/>
      </c>
      <c r="AH16" s="51" t="str">
        <f aca="false">IF(OR(AF16="",RATE=""),"",AF16*RATE)</f>
        <v/>
      </c>
      <c r="AI16" s="51" t="str">
        <f aca="false">IF(AE16="","",IF(AA16="",J16,AA16)*(N(AB16)+N(AC16)))</f>
        <v/>
      </c>
      <c r="AJ16" s="51" t="str">
        <f aca="false">IF(AE16="","",IF(AA16="",J16,AA16)*N(AD16))</f>
        <v/>
      </c>
      <c r="AK16" s="51" t="str">
        <f aca="false">IF(AE16="","",AI16-AJ16)</f>
        <v/>
      </c>
      <c r="AL16" s="53" t="str">
        <f aca="false">IF(OR(AK16="",AH16="",N(AH16)&lt;=0),"",AK16/AH16)</f>
        <v/>
      </c>
    </row>
    <row r="17" customFormat="false" ht="15" hidden="false" customHeight="false" outlineLevel="0" collapsed="false">
      <c r="A17" s="45" t="str">
        <f aca="false">IF(AND(B17="",D17=""),"",ROW()-5)</f>
        <v/>
      </c>
      <c r="B17" s="40"/>
      <c r="C17" s="50" t="str">
        <f aca="false">IF(B17="","",IFERROR(INDEX(Spaces!$A$6:$A$105,MATCH($B17,SPACE_NAMES,0)),""))</f>
        <v/>
      </c>
      <c r="D17" s="40"/>
      <c r="E17" s="40"/>
      <c r="F17" s="40"/>
      <c r="G17" s="45" t="str">
        <f aca="false">IF(D17="","",IFERROR(INDEX(FX_WATTS,MATCH(D17,FX_NAMES,0)),""))</f>
        <v/>
      </c>
      <c r="H17" s="43"/>
      <c r="I17" s="45" t="str">
        <f aca="false">IF(H17&lt;&gt;"",H17,G17)</f>
        <v/>
      </c>
      <c r="J17" s="43"/>
      <c r="K17" s="42"/>
      <c r="L17" s="43"/>
      <c r="M17" s="44" t="str">
        <f aca="false">IF(J17="","",IF(K17&lt;&gt;"",K17,N(IFERROR(INDEX(Spaces!$F$6:$F$105,MATCH($B17,SPACE_NAMES,0)),0)))*IF(L17&lt;&gt;"",L17,N(IFERROR(INDEX(Spaces!$G$6:$G$105,MATCH($B17,SPACE_NAMES,0)),0))))</f>
        <v/>
      </c>
      <c r="N17" s="46" t="str">
        <f aca="false">IF(OR(J17="",I17=""),"",I17*J17/1000)</f>
        <v/>
      </c>
      <c r="O17" s="44" t="str">
        <f aca="false">IF(N17="","",N17*M17)</f>
        <v/>
      </c>
      <c r="P17" s="51" t="str">
        <f aca="false">IF(OR(O17="",RATE=""),"",O17*RATE)</f>
        <v/>
      </c>
      <c r="Q17" s="42"/>
      <c r="R17" s="40"/>
      <c r="S17" s="40"/>
      <c r="T17" s="40"/>
      <c r="U17" s="40"/>
      <c r="V17" s="40"/>
      <c r="W17" s="40"/>
      <c r="X17" s="40"/>
      <c r="Y17" s="40"/>
      <c r="Z17" s="43"/>
      <c r="AA17" s="43"/>
      <c r="AB17" s="52"/>
      <c r="AC17" s="52"/>
      <c r="AD17" s="52"/>
      <c r="AE17" s="44" t="str">
        <f aca="false">IF(AND(U17="In scope",Z17&lt;&gt;"",J17&lt;&gt;"",N17&lt;&gt;""),Z17*IF(AA17="",J17,AA17)*M17/1000,"")</f>
        <v/>
      </c>
      <c r="AF17" s="44" t="str">
        <f aca="false">IF(AE17="","",O17-AE17)</f>
        <v/>
      </c>
      <c r="AG17" s="46" t="str">
        <f aca="false">IF(AE17="","",N17-Z17*IF(AA17="",J17,AA17)/1000)</f>
        <v/>
      </c>
      <c r="AH17" s="51" t="str">
        <f aca="false">IF(OR(AF17="",RATE=""),"",AF17*RATE)</f>
        <v/>
      </c>
      <c r="AI17" s="51" t="str">
        <f aca="false">IF(AE17="","",IF(AA17="",J17,AA17)*(N(AB17)+N(AC17)))</f>
        <v/>
      </c>
      <c r="AJ17" s="51" t="str">
        <f aca="false">IF(AE17="","",IF(AA17="",J17,AA17)*N(AD17))</f>
        <v/>
      </c>
      <c r="AK17" s="51" t="str">
        <f aca="false">IF(AE17="","",AI17-AJ17)</f>
        <v/>
      </c>
      <c r="AL17" s="53" t="str">
        <f aca="false">IF(OR(AK17="",AH17="",N(AH17)&lt;=0),"",AK17/AH17)</f>
        <v/>
      </c>
    </row>
    <row r="18" customFormat="false" ht="15" hidden="false" customHeight="false" outlineLevel="0" collapsed="false">
      <c r="A18" s="45" t="str">
        <f aca="false">IF(AND(B18="",D18=""),"",ROW()-5)</f>
        <v/>
      </c>
      <c r="B18" s="40"/>
      <c r="C18" s="50" t="str">
        <f aca="false">IF(B18="","",IFERROR(INDEX(Spaces!$A$6:$A$105,MATCH($B18,SPACE_NAMES,0)),""))</f>
        <v/>
      </c>
      <c r="D18" s="40"/>
      <c r="E18" s="40"/>
      <c r="F18" s="40"/>
      <c r="G18" s="45" t="str">
        <f aca="false">IF(D18="","",IFERROR(INDEX(FX_WATTS,MATCH(D18,FX_NAMES,0)),""))</f>
        <v/>
      </c>
      <c r="H18" s="43"/>
      <c r="I18" s="45" t="str">
        <f aca="false">IF(H18&lt;&gt;"",H18,G18)</f>
        <v/>
      </c>
      <c r="J18" s="43"/>
      <c r="K18" s="42"/>
      <c r="L18" s="43"/>
      <c r="M18" s="44" t="str">
        <f aca="false">IF(J18="","",IF(K18&lt;&gt;"",K18,N(IFERROR(INDEX(Spaces!$F$6:$F$105,MATCH($B18,SPACE_NAMES,0)),0)))*IF(L18&lt;&gt;"",L18,N(IFERROR(INDEX(Spaces!$G$6:$G$105,MATCH($B18,SPACE_NAMES,0)),0))))</f>
        <v/>
      </c>
      <c r="N18" s="46" t="str">
        <f aca="false">IF(OR(J18="",I18=""),"",I18*J18/1000)</f>
        <v/>
      </c>
      <c r="O18" s="44" t="str">
        <f aca="false">IF(N18="","",N18*M18)</f>
        <v/>
      </c>
      <c r="P18" s="51" t="str">
        <f aca="false">IF(OR(O18="",RATE=""),"",O18*RATE)</f>
        <v/>
      </c>
      <c r="Q18" s="42"/>
      <c r="R18" s="40"/>
      <c r="S18" s="40"/>
      <c r="T18" s="40"/>
      <c r="U18" s="40"/>
      <c r="V18" s="40"/>
      <c r="W18" s="40"/>
      <c r="X18" s="40"/>
      <c r="Y18" s="40"/>
      <c r="Z18" s="43"/>
      <c r="AA18" s="43"/>
      <c r="AB18" s="52"/>
      <c r="AC18" s="52"/>
      <c r="AD18" s="52"/>
      <c r="AE18" s="44" t="str">
        <f aca="false">IF(AND(U18="In scope",Z18&lt;&gt;"",J18&lt;&gt;"",N18&lt;&gt;""),Z18*IF(AA18="",J18,AA18)*M18/1000,"")</f>
        <v/>
      </c>
      <c r="AF18" s="44" t="str">
        <f aca="false">IF(AE18="","",O18-AE18)</f>
        <v/>
      </c>
      <c r="AG18" s="46" t="str">
        <f aca="false">IF(AE18="","",N18-Z18*IF(AA18="",J18,AA18)/1000)</f>
        <v/>
      </c>
      <c r="AH18" s="51" t="str">
        <f aca="false">IF(OR(AF18="",RATE=""),"",AF18*RATE)</f>
        <v/>
      </c>
      <c r="AI18" s="51" t="str">
        <f aca="false">IF(AE18="","",IF(AA18="",J18,AA18)*(N(AB18)+N(AC18)))</f>
        <v/>
      </c>
      <c r="AJ18" s="51" t="str">
        <f aca="false">IF(AE18="","",IF(AA18="",J18,AA18)*N(AD18))</f>
        <v/>
      </c>
      <c r="AK18" s="51" t="str">
        <f aca="false">IF(AE18="","",AI18-AJ18)</f>
        <v/>
      </c>
      <c r="AL18" s="53" t="str">
        <f aca="false">IF(OR(AK18="",AH18="",N(AH18)&lt;=0),"",AK18/AH18)</f>
        <v/>
      </c>
    </row>
    <row r="19" customFormat="false" ht="15" hidden="false" customHeight="false" outlineLevel="0" collapsed="false">
      <c r="A19" s="45" t="str">
        <f aca="false">IF(AND(B19="",D19=""),"",ROW()-5)</f>
        <v/>
      </c>
      <c r="B19" s="40"/>
      <c r="C19" s="50" t="str">
        <f aca="false">IF(B19="","",IFERROR(INDEX(Spaces!$A$6:$A$105,MATCH($B19,SPACE_NAMES,0)),""))</f>
        <v/>
      </c>
      <c r="D19" s="40"/>
      <c r="E19" s="40"/>
      <c r="F19" s="40"/>
      <c r="G19" s="45" t="str">
        <f aca="false">IF(D19="","",IFERROR(INDEX(FX_WATTS,MATCH(D19,FX_NAMES,0)),""))</f>
        <v/>
      </c>
      <c r="H19" s="43"/>
      <c r="I19" s="45" t="str">
        <f aca="false">IF(H19&lt;&gt;"",H19,G19)</f>
        <v/>
      </c>
      <c r="J19" s="43"/>
      <c r="K19" s="42"/>
      <c r="L19" s="43"/>
      <c r="M19" s="44" t="str">
        <f aca="false">IF(J19="","",IF(K19&lt;&gt;"",K19,N(IFERROR(INDEX(Spaces!$F$6:$F$105,MATCH($B19,SPACE_NAMES,0)),0)))*IF(L19&lt;&gt;"",L19,N(IFERROR(INDEX(Spaces!$G$6:$G$105,MATCH($B19,SPACE_NAMES,0)),0))))</f>
        <v/>
      </c>
      <c r="N19" s="46" t="str">
        <f aca="false">IF(OR(J19="",I19=""),"",I19*J19/1000)</f>
        <v/>
      </c>
      <c r="O19" s="44" t="str">
        <f aca="false">IF(N19="","",N19*M19)</f>
        <v/>
      </c>
      <c r="P19" s="51" t="str">
        <f aca="false">IF(OR(O19="",RATE=""),"",O19*RATE)</f>
        <v/>
      </c>
      <c r="Q19" s="42"/>
      <c r="R19" s="40"/>
      <c r="S19" s="40"/>
      <c r="T19" s="40"/>
      <c r="U19" s="40"/>
      <c r="V19" s="40"/>
      <c r="W19" s="40"/>
      <c r="X19" s="40"/>
      <c r="Y19" s="40"/>
      <c r="Z19" s="43"/>
      <c r="AA19" s="43"/>
      <c r="AB19" s="52"/>
      <c r="AC19" s="52"/>
      <c r="AD19" s="52"/>
      <c r="AE19" s="44" t="str">
        <f aca="false">IF(AND(U19="In scope",Z19&lt;&gt;"",J19&lt;&gt;"",N19&lt;&gt;""),Z19*IF(AA19="",J19,AA19)*M19/1000,"")</f>
        <v/>
      </c>
      <c r="AF19" s="44" t="str">
        <f aca="false">IF(AE19="","",O19-AE19)</f>
        <v/>
      </c>
      <c r="AG19" s="46" t="str">
        <f aca="false">IF(AE19="","",N19-Z19*IF(AA19="",J19,AA19)/1000)</f>
        <v/>
      </c>
      <c r="AH19" s="51" t="str">
        <f aca="false">IF(OR(AF19="",RATE=""),"",AF19*RATE)</f>
        <v/>
      </c>
      <c r="AI19" s="51" t="str">
        <f aca="false">IF(AE19="","",IF(AA19="",J19,AA19)*(N(AB19)+N(AC19)))</f>
        <v/>
      </c>
      <c r="AJ19" s="51" t="str">
        <f aca="false">IF(AE19="","",IF(AA19="",J19,AA19)*N(AD19))</f>
        <v/>
      </c>
      <c r="AK19" s="51" t="str">
        <f aca="false">IF(AE19="","",AI19-AJ19)</f>
        <v/>
      </c>
      <c r="AL19" s="53" t="str">
        <f aca="false">IF(OR(AK19="",AH19="",N(AH19)&lt;=0),"",AK19/AH19)</f>
        <v/>
      </c>
    </row>
    <row r="20" customFormat="false" ht="15" hidden="false" customHeight="false" outlineLevel="0" collapsed="false">
      <c r="A20" s="45" t="str">
        <f aca="false">IF(AND(B20="",D20=""),"",ROW()-5)</f>
        <v/>
      </c>
      <c r="B20" s="40"/>
      <c r="C20" s="50" t="str">
        <f aca="false">IF(B20="","",IFERROR(INDEX(Spaces!$A$6:$A$105,MATCH($B20,SPACE_NAMES,0)),""))</f>
        <v/>
      </c>
      <c r="D20" s="40"/>
      <c r="E20" s="40"/>
      <c r="F20" s="40"/>
      <c r="G20" s="45" t="str">
        <f aca="false">IF(D20="","",IFERROR(INDEX(FX_WATTS,MATCH(D20,FX_NAMES,0)),""))</f>
        <v/>
      </c>
      <c r="H20" s="43"/>
      <c r="I20" s="45" t="str">
        <f aca="false">IF(H20&lt;&gt;"",H20,G20)</f>
        <v/>
      </c>
      <c r="J20" s="43"/>
      <c r="K20" s="42"/>
      <c r="L20" s="43"/>
      <c r="M20" s="44" t="str">
        <f aca="false">IF(J20="","",IF(K20&lt;&gt;"",K20,N(IFERROR(INDEX(Spaces!$F$6:$F$105,MATCH($B20,SPACE_NAMES,0)),0)))*IF(L20&lt;&gt;"",L20,N(IFERROR(INDEX(Spaces!$G$6:$G$105,MATCH($B20,SPACE_NAMES,0)),0))))</f>
        <v/>
      </c>
      <c r="N20" s="46" t="str">
        <f aca="false">IF(OR(J20="",I20=""),"",I20*J20/1000)</f>
        <v/>
      </c>
      <c r="O20" s="44" t="str">
        <f aca="false">IF(N20="","",N20*M20)</f>
        <v/>
      </c>
      <c r="P20" s="51" t="str">
        <f aca="false">IF(OR(O20="",RATE=""),"",O20*RATE)</f>
        <v/>
      </c>
      <c r="Q20" s="42"/>
      <c r="R20" s="40"/>
      <c r="S20" s="40"/>
      <c r="T20" s="40"/>
      <c r="U20" s="40"/>
      <c r="V20" s="40"/>
      <c r="W20" s="40"/>
      <c r="X20" s="40"/>
      <c r="Y20" s="40"/>
      <c r="Z20" s="43"/>
      <c r="AA20" s="43"/>
      <c r="AB20" s="52"/>
      <c r="AC20" s="52"/>
      <c r="AD20" s="52"/>
      <c r="AE20" s="44" t="str">
        <f aca="false">IF(AND(U20="In scope",Z20&lt;&gt;"",J20&lt;&gt;"",N20&lt;&gt;""),Z20*IF(AA20="",J20,AA20)*M20/1000,"")</f>
        <v/>
      </c>
      <c r="AF20" s="44" t="str">
        <f aca="false">IF(AE20="","",O20-AE20)</f>
        <v/>
      </c>
      <c r="AG20" s="46" t="str">
        <f aca="false">IF(AE20="","",N20-Z20*IF(AA20="",J20,AA20)/1000)</f>
        <v/>
      </c>
      <c r="AH20" s="51" t="str">
        <f aca="false">IF(OR(AF20="",RATE=""),"",AF20*RATE)</f>
        <v/>
      </c>
      <c r="AI20" s="51" t="str">
        <f aca="false">IF(AE20="","",IF(AA20="",J20,AA20)*(N(AB20)+N(AC20)))</f>
        <v/>
      </c>
      <c r="AJ20" s="51" t="str">
        <f aca="false">IF(AE20="","",IF(AA20="",J20,AA20)*N(AD20))</f>
        <v/>
      </c>
      <c r="AK20" s="51" t="str">
        <f aca="false">IF(AE20="","",AI20-AJ20)</f>
        <v/>
      </c>
      <c r="AL20" s="53" t="str">
        <f aca="false">IF(OR(AK20="",AH20="",N(AH20)&lt;=0),"",AK20/AH20)</f>
        <v/>
      </c>
    </row>
    <row r="21" customFormat="false" ht="15" hidden="false" customHeight="false" outlineLevel="0" collapsed="false">
      <c r="A21" s="45" t="str">
        <f aca="false">IF(AND(B21="",D21=""),"",ROW()-5)</f>
        <v/>
      </c>
      <c r="B21" s="40"/>
      <c r="C21" s="50" t="str">
        <f aca="false">IF(B21="","",IFERROR(INDEX(Spaces!$A$6:$A$105,MATCH($B21,SPACE_NAMES,0)),""))</f>
        <v/>
      </c>
      <c r="D21" s="40"/>
      <c r="E21" s="40"/>
      <c r="F21" s="40"/>
      <c r="G21" s="45" t="str">
        <f aca="false">IF(D21="","",IFERROR(INDEX(FX_WATTS,MATCH(D21,FX_NAMES,0)),""))</f>
        <v/>
      </c>
      <c r="H21" s="43"/>
      <c r="I21" s="45" t="str">
        <f aca="false">IF(H21&lt;&gt;"",H21,G21)</f>
        <v/>
      </c>
      <c r="J21" s="43"/>
      <c r="K21" s="42"/>
      <c r="L21" s="43"/>
      <c r="M21" s="44" t="str">
        <f aca="false">IF(J21="","",IF(K21&lt;&gt;"",K21,N(IFERROR(INDEX(Spaces!$F$6:$F$105,MATCH($B21,SPACE_NAMES,0)),0)))*IF(L21&lt;&gt;"",L21,N(IFERROR(INDEX(Spaces!$G$6:$G$105,MATCH($B21,SPACE_NAMES,0)),0))))</f>
        <v/>
      </c>
      <c r="N21" s="46" t="str">
        <f aca="false">IF(OR(J21="",I21=""),"",I21*J21/1000)</f>
        <v/>
      </c>
      <c r="O21" s="44" t="str">
        <f aca="false">IF(N21="","",N21*M21)</f>
        <v/>
      </c>
      <c r="P21" s="51" t="str">
        <f aca="false">IF(OR(O21="",RATE=""),"",O21*RATE)</f>
        <v/>
      </c>
      <c r="Q21" s="42"/>
      <c r="R21" s="40"/>
      <c r="S21" s="40"/>
      <c r="T21" s="40"/>
      <c r="U21" s="40"/>
      <c r="V21" s="40"/>
      <c r="W21" s="40"/>
      <c r="X21" s="40"/>
      <c r="Y21" s="40"/>
      <c r="Z21" s="43"/>
      <c r="AA21" s="43"/>
      <c r="AB21" s="52"/>
      <c r="AC21" s="52"/>
      <c r="AD21" s="52"/>
      <c r="AE21" s="44" t="str">
        <f aca="false">IF(AND(U21="In scope",Z21&lt;&gt;"",J21&lt;&gt;"",N21&lt;&gt;""),Z21*IF(AA21="",J21,AA21)*M21/1000,"")</f>
        <v/>
      </c>
      <c r="AF21" s="44" t="str">
        <f aca="false">IF(AE21="","",O21-AE21)</f>
        <v/>
      </c>
      <c r="AG21" s="46" t="str">
        <f aca="false">IF(AE21="","",N21-Z21*IF(AA21="",J21,AA21)/1000)</f>
        <v/>
      </c>
      <c r="AH21" s="51" t="str">
        <f aca="false">IF(OR(AF21="",RATE=""),"",AF21*RATE)</f>
        <v/>
      </c>
      <c r="AI21" s="51" t="str">
        <f aca="false">IF(AE21="","",IF(AA21="",J21,AA21)*(N(AB21)+N(AC21)))</f>
        <v/>
      </c>
      <c r="AJ21" s="51" t="str">
        <f aca="false">IF(AE21="","",IF(AA21="",J21,AA21)*N(AD21))</f>
        <v/>
      </c>
      <c r="AK21" s="51" t="str">
        <f aca="false">IF(AE21="","",AI21-AJ21)</f>
        <v/>
      </c>
      <c r="AL21" s="53" t="str">
        <f aca="false">IF(OR(AK21="",AH21="",N(AH21)&lt;=0),"",AK21/AH21)</f>
        <v/>
      </c>
    </row>
    <row r="22" customFormat="false" ht="15" hidden="false" customHeight="false" outlineLevel="0" collapsed="false">
      <c r="A22" s="45" t="str">
        <f aca="false">IF(AND(B22="",D22=""),"",ROW()-5)</f>
        <v/>
      </c>
      <c r="B22" s="40"/>
      <c r="C22" s="50" t="str">
        <f aca="false">IF(B22="","",IFERROR(INDEX(Spaces!$A$6:$A$105,MATCH($B22,SPACE_NAMES,0)),""))</f>
        <v/>
      </c>
      <c r="D22" s="40"/>
      <c r="E22" s="40"/>
      <c r="F22" s="40"/>
      <c r="G22" s="45" t="str">
        <f aca="false">IF(D22="","",IFERROR(INDEX(FX_WATTS,MATCH(D22,FX_NAMES,0)),""))</f>
        <v/>
      </c>
      <c r="H22" s="43"/>
      <c r="I22" s="45" t="str">
        <f aca="false">IF(H22&lt;&gt;"",H22,G22)</f>
        <v/>
      </c>
      <c r="J22" s="43"/>
      <c r="K22" s="42"/>
      <c r="L22" s="43"/>
      <c r="M22" s="44" t="str">
        <f aca="false">IF(J22="","",IF(K22&lt;&gt;"",K22,N(IFERROR(INDEX(Spaces!$F$6:$F$105,MATCH($B22,SPACE_NAMES,0)),0)))*IF(L22&lt;&gt;"",L22,N(IFERROR(INDEX(Spaces!$G$6:$G$105,MATCH($B22,SPACE_NAMES,0)),0))))</f>
        <v/>
      </c>
      <c r="N22" s="46" t="str">
        <f aca="false">IF(OR(J22="",I22=""),"",I22*J22/1000)</f>
        <v/>
      </c>
      <c r="O22" s="44" t="str">
        <f aca="false">IF(N22="","",N22*M22)</f>
        <v/>
      </c>
      <c r="P22" s="51" t="str">
        <f aca="false">IF(OR(O22="",RATE=""),"",O22*RATE)</f>
        <v/>
      </c>
      <c r="Q22" s="42"/>
      <c r="R22" s="40"/>
      <c r="S22" s="40"/>
      <c r="T22" s="40"/>
      <c r="U22" s="40"/>
      <c r="V22" s="40"/>
      <c r="W22" s="40"/>
      <c r="X22" s="40"/>
      <c r="Y22" s="40"/>
      <c r="Z22" s="43"/>
      <c r="AA22" s="43"/>
      <c r="AB22" s="52"/>
      <c r="AC22" s="52"/>
      <c r="AD22" s="52"/>
      <c r="AE22" s="44" t="str">
        <f aca="false">IF(AND(U22="In scope",Z22&lt;&gt;"",J22&lt;&gt;"",N22&lt;&gt;""),Z22*IF(AA22="",J22,AA22)*M22/1000,"")</f>
        <v/>
      </c>
      <c r="AF22" s="44" t="str">
        <f aca="false">IF(AE22="","",O22-AE22)</f>
        <v/>
      </c>
      <c r="AG22" s="46" t="str">
        <f aca="false">IF(AE22="","",N22-Z22*IF(AA22="",J22,AA22)/1000)</f>
        <v/>
      </c>
      <c r="AH22" s="51" t="str">
        <f aca="false">IF(OR(AF22="",RATE=""),"",AF22*RATE)</f>
        <v/>
      </c>
      <c r="AI22" s="51" t="str">
        <f aca="false">IF(AE22="","",IF(AA22="",J22,AA22)*(N(AB22)+N(AC22)))</f>
        <v/>
      </c>
      <c r="AJ22" s="51" t="str">
        <f aca="false">IF(AE22="","",IF(AA22="",J22,AA22)*N(AD22))</f>
        <v/>
      </c>
      <c r="AK22" s="51" t="str">
        <f aca="false">IF(AE22="","",AI22-AJ22)</f>
        <v/>
      </c>
      <c r="AL22" s="53" t="str">
        <f aca="false">IF(OR(AK22="",AH22="",N(AH22)&lt;=0),"",AK22/AH22)</f>
        <v/>
      </c>
    </row>
    <row r="23" customFormat="false" ht="15" hidden="false" customHeight="false" outlineLevel="0" collapsed="false">
      <c r="A23" s="45" t="str">
        <f aca="false">IF(AND(B23="",D23=""),"",ROW()-5)</f>
        <v/>
      </c>
      <c r="B23" s="40"/>
      <c r="C23" s="50" t="str">
        <f aca="false">IF(B23="","",IFERROR(INDEX(Spaces!$A$6:$A$105,MATCH($B23,SPACE_NAMES,0)),""))</f>
        <v/>
      </c>
      <c r="D23" s="40"/>
      <c r="E23" s="40"/>
      <c r="F23" s="40"/>
      <c r="G23" s="45" t="str">
        <f aca="false">IF(D23="","",IFERROR(INDEX(FX_WATTS,MATCH(D23,FX_NAMES,0)),""))</f>
        <v/>
      </c>
      <c r="H23" s="43"/>
      <c r="I23" s="45" t="str">
        <f aca="false">IF(H23&lt;&gt;"",H23,G23)</f>
        <v/>
      </c>
      <c r="J23" s="43"/>
      <c r="K23" s="42"/>
      <c r="L23" s="43"/>
      <c r="M23" s="44" t="str">
        <f aca="false">IF(J23="","",IF(K23&lt;&gt;"",K23,N(IFERROR(INDEX(Spaces!$F$6:$F$105,MATCH($B23,SPACE_NAMES,0)),0)))*IF(L23&lt;&gt;"",L23,N(IFERROR(INDEX(Spaces!$G$6:$G$105,MATCH($B23,SPACE_NAMES,0)),0))))</f>
        <v/>
      </c>
      <c r="N23" s="46" t="str">
        <f aca="false">IF(OR(J23="",I23=""),"",I23*J23/1000)</f>
        <v/>
      </c>
      <c r="O23" s="44" t="str">
        <f aca="false">IF(N23="","",N23*M23)</f>
        <v/>
      </c>
      <c r="P23" s="51" t="str">
        <f aca="false">IF(OR(O23="",RATE=""),"",O23*RATE)</f>
        <v/>
      </c>
      <c r="Q23" s="42"/>
      <c r="R23" s="40"/>
      <c r="S23" s="40"/>
      <c r="T23" s="40"/>
      <c r="U23" s="40"/>
      <c r="V23" s="40"/>
      <c r="W23" s="40"/>
      <c r="X23" s="40"/>
      <c r="Y23" s="40"/>
      <c r="Z23" s="43"/>
      <c r="AA23" s="43"/>
      <c r="AB23" s="52"/>
      <c r="AC23" s="52"/>
      <c r="AD23" s="52"/>
      <c r="AE23" s="44" t="str">
        <f aca="false">IF(AND(U23="In scope",Z23&lt;&gt;"",J23&lt;&gt;"",N23&lt;&gt;""),Z23*IF(AA23="",J23,AA23)*M23/1000,"")</f>
        <v/>
      </c>
      <c r="AF23" s="44" t="str">
        <f aca="false">IF(AE23="","",O23-AE23)</f>
        <v/>
      </c>
      <c r="AG23" s="46" t="str">
        <f aca="false">IF(AE23="","",N23-Z23*IF(AA23="",J23,AA23)/1000)</f>
        <v/>
      </c>
      <c r="AH23" s="51" t="str">
        <f aca="false">IF(OR(AF23="",RATE=""),"",AF23*RATE)</f>
        <v/>
      </c>
      <c r="AI23" s="51" t="str">
        <f aca="false">IF(AE23="","",IF(AA23="",J23,AA23)*(N(AB23)+N(AC23)))</f>
        <v/>
      </c>
      <c r="AJ23" s="51" t="str">
        <f aca="false">IF(AE23="","",IF(AA23="",J23,AA23)*N(AD23))</f>
        <v/>
      </c>
      <c r="AK23" s="51" t="str">
        <f aca="false">IF(AE23="","",AI23-AJ23)</f>
        <v/>
      </c>
      <c r="AL23" s="53" t="str">
        <f aca="false">IF(OR(AK23="",AH23="",N(AH23)&lt;=0),"",AK23/AH23)</f>
        <v/>
      </c>
    </row>
    <row r="24" customFormat="false" ht="15" hidden="false" customHeight="false" outlineLevel="0" collapsed="false">
      <c r="A24" s="45" t="str">
        <f aca="false">IF(AND(B24="",D24=""),"",ROW()-5)</f>
        <v/>
      </c>
      <c r="B24" s="40"/>
      <c r="C24" s="50" t="str">
        <f aca="false">IF(B24="","",IFERROR(INDEX(Spaces!$A$6:$A$105,MATCH($B24,SPACE_NAMES,0)),""))</f>
        <v/>
      </c>
      <c r="D24" s="40"/>
      <c r="E24" s="40"/>
      <c r="F24" s="40"/>
      <c r="G24" s="45" t="str">
        <f aca="false">IF(D24="","",IFERROR(INDEX(FX_WATTS,MATCH(D24,FX_NAMES,0)),""))</f>
        <v/>
      </c>
      <c r="H24" s="43"/>
      <c r="I24" s="45" t="str">
        <f aca="false">IF(H24&lt;&gt;"",H24,G24)</f>
        <v/>
      </c>
      <c r="J24" s="43"/>
      <c r="K24" s="42"/>
      <c r="L24" s="43"/>
      <c r="M24" s="44" t="str">
        <f aca="false">IF(J24="","",IF(K24&lt;&gt;"",K24,N(IFERROR(INDEX(Spaces!$F$6:$F$105,MATCH($B24,SPACE_NAMES,0)),0)))*IF(L24&lt;&gt;"",L24,N(IFERROR(INDEX(Spaces!$G$6:$G$105,MATCH($B24,SPACE_NAMES,0)),0))))</f>
        <v/>
      </c>
      <c r="N24" s="46" t="str">
        <f aca="false">IF(OR(J24="",I24=""),"",I24*J24/1000)</f>
        <v/>
      </c>
      <c r="O24" s="44" t="str">
        <f aca="false">IF(N24="","",N24*M24)</f>
        <v/>
      </c>
      <c r="P24" s="51" t="str">
        <f aca="false">IF(OR(O24="",RATE=""),"",O24*RATE)</f>
        <v/>
      </c>
      <c r="Q24" s="42"/>
      <c r="R24" s="40"/>
      <c r="S24" s="40"/>
      <c r="T24" s="40"/>
      <c r="U24" s="40"/>
      <c r="V24" s="40"/>
      <c r="W24" s="40"/>
      <c r="X24" s="40"/>
      <c r="Y24" s="40"/>
      <c r="Z24" s="43"/>
      <c r="AA24" s="43"/>
      <c r="AB24" s="52"/>
      <c r="AC24" s="52"/>
      <c r="AD24" s="52"/>
      <c r="AE24" s="44" t="str">
        <f aca="false">IF(AND(U24="In scope",Z24&lt;&gt;"",J24&lt;&gt;"",N24&lt;&gt;""),Z24*IF(AA24="",J24,AA24)*M24/1000,"")</f>
        <v/>
      </c>
      <c r="AF24" s="44" t="str">
        <f aca="false">IF(AE24="","",O24-AE24)</f>
        <v/>
      </c>
      <c r="AG24" s="46" t="str">
        <f aca="false">IF(AE24="","",N24-Z24*IF(AA24="",J24,AA24)/1000)</f>
        <v/>
      </c>
      <c r="AH24" s="51" t="str">
        <f aca="false">IF(OR(AF24="",RATE=""),"",AF24*RATE)</f>
        <v/>
      </c>
      <c r="AI24" s="51" t="str">
        <f aca="false">IF(AE24="","",IF(AA24="",J24,AA24)*(N(AB24)+N(AC24)))</f>
        <v/>
      </c>
      <c r="AJ24" s="51" t="str">
        <f aca="false">IF(AE24="","",IF(AA24="",J24,AA24)*N(AD24))</f>
        <v/>
      </c>
      <c r="AK24" s="51" t="str">
        <f aca="false">IF(AE24="","",AI24-AJ24)</f>
        <v/>
      </c>
      <c r="AL24" s="53" t="str">
        <f aca="false">IF(OR(AK24="",AH24="",N(AH24)&lt;=0),"",AK24/AH24)</f>
        <v/>
      </c>
    </row>
    <row r="25" customFormat="false" ht="15" hidden="false" customHeight="false" outlineLevel="0" collapsed="false">
      <c r="A25" s="45" t="str">
        <f aca="false">IF(AND(B25="",D25=""),"",ROW()-5)</f>
        <v/>
      </c>
      <c r="B25" s="40"/>
      <c r="C25" s="50" t="str">
        <f aca="false">IF(B25="","",IFERROR(INDEX(Spaces!$A$6:$A$105,MATCH($B25,SPACE_NAMES,0)),""))</f>
        <v/>
      </c>
      <c r="D25" s="40"/>
      <c r="E25" s="40"/>
      <c r="F25" s="40"/>
      <c r="G25" s="45" t="str">
        <f aca="false">IF(D25="","",IFERROR(INDEX(FX_WATTS,MATCH(D25,FX_NAMES,0)),""))</f>
        <v/>
      </c>
      <c r="H25" s="43"/>
      <c r="I25" s="45" t="str">
        <f aca="false">IF(H25&lt;&gt;"",H25,G25)</f>
        <v/>
      </c>
      <c r="J25" s="43"/>
      <c r="K25" s="42"/>
      <c r="L25" s="43"/>
      <c r="M25" s="44" t="str">
        <f aca="false">IF(J25="","",IF(K25&lt;&gt;"",K25,N(IFERROR(INDEX(Spaces!$F$6:$F$105,MATCH($B25,SPACE_NAMES,0)),0)))*IF(L25&lt;&gt;"",L25,N(IFERROR(INDEX(Spaces!$G$6:$G$105,MATCH($B25,SPACE_NAMES,0)),0))))</f>
        <v/>
      </c>
      <c r="N25" s="46" t="str">
        <f aca="false">IF(OR(J25="",I25=""),"",I25*J25/1000)</f>
        <v/>
      </c>
      <c r="O25" s="44" t="str">
        <f aca="false">IF(N25="","",N25*M25)</f>
        <v/>
      </c>
      <c r="P25" s="51" t="str">
        <f aca="false">IF(OR(O25="",RATE=""),"",O25*RATE)</f>
        <v/>
      </c>
      <c r="Q25" s="42"/>
      <c r="R25" s="40"/>
      <c r="S25" s="40"/>
      <c r="T25" s="40"/>
      <c r="U25" s="40"/>
      <c r="V25" s="40"/>
      <c r="W25" s="40"/>
      <c r="X25" s="40"/>
      <c r="Y25" s="40"/>
      <c r="Z25" s="43"/>
      <c r="AA25" s="43"/>
      <c r="AB25" s="52"/>
      <c r="AC25" s="52"/>
      <c r="AD25" s="52"/>
      <c r="AE25" s="44" t="str">
        <f aca="false">IF(AND(U25="In scope",Z25&lt;&gt;"",J25&lt;&gt;"",N25&lt;&gt;""),Z25*IF(AA25="",J25,AA25)*M25/1000,"")</f>
        <v/>
      </c>
      <c r="AF25" s="44" t="str">
        <f aca="false">IF(AE25="","",O25-AE25)</f>
        <v/>
      </c>
      <c r="AG25" s="46" t="str">
        <f aca="false">IF(AE25="","",N25-Z25*IF(AA25="",J25,AA25)/1000)</f>
        <v/>
      </c>
      <c r="AH25" s="51" t="str">
        <f aca="false">IF(OR(AF25="",RATE=""),"",AF25*RATE)</f>
        <v/>
      </c>
      <c r="AI25" s="51" t="str">
        <f aca="false">IF(AE25="","",IF(AA25="",J25,AA25)*(N(AB25)+N(AC25)))</f>
        <v/>
      </c>
      <c r="AJ25" s="51" t="str">
        <f aca="false">IF(AE25="","",IF(AA25="",J25,AA25)*N(AD25))</f>
        <v/>
      </c>
      <c r="AK25" s="51" t="str">
        <f aca="false">IF(AE25="","",AI25-AJ25)</f>
        <v/>
      </c>
      <c r="AL25" s="53" t="str">
        <f aca="false">IF(OR(AK25="",AH25="",N(AH25)&lt;=0),"",AK25/AH25)</f>
        <v/>
      </c>
    </row>
    <row r="26" customFormat="false" ht="15" hidden="false" customHeight="false" outlineLevel="0" collapsed="false">
      <c r="A26" s="45" t="str">
        <f aca="false">IF(AND(B26="",D26=""),"",ROW()-5)</f>
        <v/>
      </c>
      <c r="B26" s="40"/>
      <c r="C26" s="50" t="str">
        <f aca="false">IF(B26="","",IFERROR(INDEX(Spaces!$A$6:$A$105,MATCH($B26,SPACE_NAMES,0)),""))</f>
        <v/>
      </c>
      <c r="D26" s="40"/>
      <c r="E26" s="40"/>
      <c r="F26" s="40"/>
      <c r="G26" s="45" t="str">
        <f aca="false">IF(D26="","",IFERROR(INDEX(FX_WATTS,MATCH(D26,FX_NAMES,0)),""))</f>
        <v/>
      </c>
      <c r="H26" s="43"/>
      <c r="I26" s="45" t="str">
        <f aca="false">IF(H26&lt;&gt;"",H26,G26)</f>
        <v/>
      </c>
      <c r="J26" s="43"/>
      <c r="K26" s="42"/>
      <c r="L26" s="43"/>
      <c r="M26" s="44" t="str">
        <f aca="false">IF(J26="","",IF(K26&lt;&gt;"",K26,N(IFERROR(INDEX(Spaces!$F$6:$F$105,MATCH($B26,SPACE_NAMES,0)),0)))*IF(L26&lt;&gt;"",L26,N(IFERROR(INDEX(Spaces!$G$6:$G$105,MATCH($B26,SPACE_NAMES,0)),0))))</f>
        <v/>
      </c>
      <c r="N26" s="46" t="str">
        <f aca="false">IF(OR(J26="",I26=""),"",I26*J26/1000)</f>
        <v/>
      </c>
      <c r="O26" s="44" t="str">
        <f aca="false">IF(N26="","",N26*M26)</f>
        <v/>
      </c>
      <c r="P26" s="51" t="str">
        <f aca="false">IF(OR(O26="",RATE=""),"",O26*RATE)</f>
        <v/>
      </c>
      <c r="Q26" s="42"/>
      <c r="R26" s="40"/>
      <c r="S26" s="40"/>
      <c r="T26" s="40"/>
      <c r="U26" s="40"/>
      <c r="V26" s="40"/>
      <c r="W26" s="40"/>
      <c r="X26" s="40"/>
      <c r="Y26" s="40"/>
      <c r="Z26" s="43"/>
      <c r="AA26" s="43"/>
      <c r="AB26" s="52"/>
      <c r="AC26" s="52"/>
      <c r="AD26" s="52"/>
      <c r="AE26" s="44" t="str">
        <f aca="false">IF(AND(U26="In scope",Z26&lt;&gt;"",J26&lt;&gt;"",N26&lt;&gt;""),Z26*IF(AA26="",J26,AA26)*M26/1000,"")</f>
        <v/>
      </c>
      <c r="AF26" s="44" t="str">
        <f aca="false">IF(AE26="","",O26-AE26)</f>
        <v/>
      </c>
      <c r="AG26" s="46" t="str">
        <f aca="false">IF(AE26="","",N26-Z26*IF(AA26="",J26,AA26)/1000)</f>
        <v/>
      </c>
      <c r="AH26" s="51" t="str">
        <f aca="false">IF(OR(AF26="",RATE=""),"",AF26*RATE)</f>
        <v/>
      </c>
      <c r="AI26" s="51" t="str">
        <f aca="false">IF(AE26="","",IF(AA26="",J26,AA26)*(N(AB26)+N(AC26)))</f>
        <v/>
      </c>
      <c r="AJ26" s="51" t="str">
        <f aca="false">IF(AE26="","",IF(AA26="",J26,AA26)*N(AD26))</f>
        <v/>
      </c>
      <c r="AK26" s="51" t="str">
        <f aca="false">IF(AE26="","",AI26-AJ26)</f>
        <v/>
      </c>
      <c r="AL26" s="53" t="str">
        <f aca="false">IF(OR(AK26="",AH26="",N(AH26)&lt;=0),"",AK26/AH26)</f>
        <v/>
      </c>
    </row>
    <row r="27" customFormat="false" ht="15" hidden="false" customHeight="false" outlineLevel="0" collapsed="false">
      <c r="A27" s="45" t="str">
        <f aca="false">IF(AND(B27="",D27=""),"",ROW()-5)</f>
        <v/>
      </c>
      <c r="B27" s="40"/>
      <c r="C27" s="50" t="str">
        <f aca="false">IF(B27="","",IFERROR(INDEX(Spaces!$A$6:$A$105,MATCH($B27,SPACE_NAMES,0)),""))</f>
        <v/>
      </c>
      <c r="D27" s="40"/>
      <c r="E27" s="40"/>
      <c r="F27" s="40"/>
      <c r="G27" s="45" t="str">
        <f aca="false">IF(D27="","",IFERROR(INDEX(FX_WATTS,MATCH(D27,FX_NAMES,0)),""))</f>
        <v/>
      </c>
      <c r="H27" s="43"/>
      <c r="I27" s="45" t="str">
        <f aca="false">IF(H27&lt;&gt;"",H27,G27)</f>
        <v/>
      </c>
      <c r="J27" s="43"/>
      <c r="K27" s="42"/>
      <c r="L27" s="43"/>
      <c r="M27" s="44" t="str">
        <f aca="false">IF(J27="","",IF(K27&lt;&gt;"",K27,N(IFERROR(INDEX(Spaces!$F$6:$F$105,MATCH($B27,SPACE_NAMES,0)),0)))*IF(L27&lt;&gt;"",L27,N(IFERROR(INDEX(Spaces!$G$6:$G$105,MATCH($B27,SPACE_NAMES,0)),0))))</f>
        <v/>
      </c>
      <c r="N27" s="46" t="str">
        <f aca="false">IF(OR(J27="",I27=""),"",I27*J27/1000)</f>
        <v/>
      </c>
      <c r="O27" s="44" t="str">
        <f aca="false">IF(N27="","",N27*M27)</f>
        <v/>
      </c>
      <c r="P27" s="51" t="str">
        <f aca="false">IF(OR(O27="",RATE=""),"",O27*RATE)</f>
        <v/>
      </c>
      <c r="Q27" s="42"/>
      <c r="R27" s="40"/>
      <c r="S27" s="40"/>
      <c r="T27" s="40"/>
      <c r="U27" s="40"/>
      <c r="V27" s="40"/>
      <c r="W27" s="40"/>
      <c r="X27" s="40"/>
      <c r="Y27" s="40"/>
      <c r="Z27" s="43"/>
      <c r="AA27" s="43"/>
      <c r="AB27" s="52"/>
      <c r="AC27" s="52"/>
      <c r="AD27" s="52"/>
      <c r="AE27" s="44" t="str">
        <f aca="false">IF(AND(U27="In scope",Z27&lt;&gt;"",J27&lt;&gt;"",N27&lt;&gt;""),Z27*IF(AA27="",J27,AA27)*M27/1000,"")</f>
        <v/>
      </c>
      <c r="AF27" s="44" t="str">
        <f aca="false">IF(AE27="","",O27-AE27)</f>
        <v/>
      </c>
      <c r="AG27" s="46" t="str">
        <f aca="false">IF(AE27="","",N27-Z27*IF(AA27="",J27,AA27)/1000)</f>
        <v/>
      </c>
      <c r="AH27" s="51" t="str">
        <f aca="false">IF(OR(AF27="",RATE=""),"",AF27*RATE)</f>
        <v/>
      </c>
      <c r="AI27" s="51" t="str">
        <f aca="false">IF(AE27="","",IF(AA27="",J27,AA27)*(N(AB27)+N(AC27)))</f>
        <v/>
      </c>
      <c r="AJ27" s="51" t="str">
        <f aca="false">IF(AE27="","",IF(AA27="",J27,AA27)*N(AD27))</f>
        <v/>
      </c>
      <c r="AK27" s="51" t="str">
        <f aca="false">IF(AE27="","",AI27-AJ27)</f>
        <v/>
      </c>
      <c r="AL27" s="53" t="str">
        <f aca="false">IF(OR(AK27="",AH27="",N(AH27)&lt;=0),"",AK27/AH27)</f>
        <v/>
      </c>
    </row>
    <row r="28" customFormat="false" ht="15" hidden="false" customHeight="false" outlineLevel="0" collapsed="false">
      <c r="A28" s="45" t="str">
        <f aca="false">IF(AND(B28="",D28=""),"",ROW()-5)</f>
        <v/>
      </c>
      <c r="B28" s="40"/>
      <c r="C28" s="50" t="str">
        <f aca="false">IF(B28="","",IFERROR(INDEX(Spaces!$A$6:$A$105,MATCH($B28,SPACE_NAMES,0)),""))</f>
        <v/>
      </c>
      <c r="D28" s="40"/>
      <c r="E28" s="40"/>
      <c r="F28" s="40"/>
      <c r="G28" s="45" t="str">
        <f aca="false">IF(D28="","",IFERROR(INDEX(FX_WATTS,MATCH(D28,FX_NAMES,0)),""))</f>
        <v/>
      </c>
      <c r="H28" s="43"/>
      <c r="I28" s="45" t="str">
        <f aca="false">IF(H28&lt;&gt;"",H28,G28)</f>
        <v/>
      </c>
      <c r="J28" s="43"/>
      <c r="K28" s="42"/>
      <c r="L28" s="43"/>
      <c r="M28" s="44" t="str">
        <f aca="false">IF(J28="","",IF(K28&lt;&gt;"",K28,N(IFERROR(INDEX(Spaces!$F$6:$F$105,MATCH($B28,SPACE_NAMES,0)),0)))*IF(L28&lt;&gt;"",L28,N(IFERROR(INDEX(Spaces!$G$6:$G$105,MATCH($B28,SPACE_NAMES,0)),0))))</f>
        <v/>
      </c>
      <c r="N28" s="46" t="str">
        <f aca="false">IF(OR(J28="",I28=""),"",I28*J28/1000)</f>
        <v/>
      </c>
      <c r="O28" s="44" t="str">
        <f aca="false">IF(N28="","",N28*M28)</f>
        <v/>
      </c>
      <c r="P28" s="51" t="str">
        <f aca="false">IF(OR(O28="",RATE=""),"",O28*RATE)</f>
        <v/>
      </c>
      <c r="Q28" s="42"/>
      <c r="R28" s="40"/>
      <c r="S28" s="40"/>
      <c r="T28" s="40"/>
      <c r="U28" s="40"/>
      <c r="V28" s="40"/>
      <c r="W28" s="40"/>
      <c r="X28" s="40"/>
      <c r="Y28" s="40"/>
      <c r="Z28" s="43"/>
      <c r="AA28" s="43"/>
      <c r="AB28" s="52"/>
      <c r="AC28" s="52"/>
      <c r="AD28" s="52"/>
      <c r="AE28" s="44" t="str">
        <f aca="false">IF(AND(U28="In scope",Z28&lt;&gt;"",J28&lt;&gt;"",N28&lt;&gt;""),Z28*IF(AA28="",J28,AA28)*M28/1000,"")</f>
        <v/>
      </c>
      <c r="AF28" s="44" t="str">
        <f aca="false">IF(AE28="","",O28-AE28)</f>
        <v/>
      </c>
      <c r="AG28" s="46" t="str">
        <f aca="false">IF(AE28="","",N28-Z28*IF(AA28="",J28,AA28)/1000)</f>
        <v/>
      </c>
      <c r="AH28" s="51" t="str">
        <f aca="false">IF(OR(AF28="",RATE=""),"",AF28*RATE)</f>
        <v/>
      </c>
      <c r="AI28" s="51" t="str">
        <f aca="false">IF(AE28="","",IF(AA28="",J28,AA28)*(N(AB28)+N(AC28)))</f>
        <v/>
      </c>
      <c r="AJ28" s="51" t="str">
        <f aca="false">IF(AE28="","",IF(AA28="",J28,AA28)*N(AD28))</f>
        <v/>
      </c>
      <c r="AK28" s="51" t="str">
        <f aca="false">IF(AE28="","",AI28-AJ28)</f>
        <v/>
      </c>
      <c r="AL28" s="53" t="str">
        <f aca="false">IF(OR(AK28="",AH28="",N(AH28)&lt;=0),"",AK28/AH28)</f>
        <v/>
      </c>
    </row>
    <row r="29" customFormat="false" ht="15" hidden="false" customHeight="false" outlineLevel="0" collapsed="false">
      <c r="A29" s="45" t="str">
        <f aca="false">IF(AND(B29="",D29=""),"",ROW()-5)</f>
        <v/>
      </c>
      <c r="B29" s="40"/>
      <c r="C29" s="50" t="str">
        <f aca="false">IF(B29="","",IFERROR(INDEX(Spaces!$A$6:$A$105,MATCH($B29,SPACE_NAMES,0)),""))</f>
        <v/>
      </c>
      <c r="D29" s="40"/>
      <c r="E29" s="40"/>
      <c r="F29" s="40"/>
      <c r="G29" s="45" t="str">
        <f aca="false">IF(D29="","",IFERROR(INDEX(FX_WATTS,MATCH(D29,FX_NAMES,0)),""))</f>
        <v/>
      </c>
      <c r="H29" s="43"/>
      <c r="I29" s="45" t="str">
        <f aca="false">IF(H29&lt;&gt;"",H29,G29)</f>
        <v/>
      </c>
      <c r="J29" s="43"/>
      <c r="K29" s="42"/>
      <c r="L29" s="43"/>
      <c r="M29" s="44" t="str">
        <f aca="false">IF(J29="","",IF(K29&lt;&gt;"",K29,N(IFERROR(INDEX(Spaces!$F$6:$F$105,MATCH($B29,SPACE_NAMES,0)),0)))*IF(L29&lt;&gt;"",L29,N(IFERROR(INDEX(Spaces!$G$6:$G$105,MATCH($B29,SPACE_NAMES,0)),0))))</f>
        <v/>
      </c>
      <c r="N29" s="46" t="str">
        <f aca="false">IF(OR(J29="",I29=""),"",I29*J29/1000)</f>
        <v/>
      </c>
      <c r="O29" s="44" t="str">
        <f aca="false">IF(N29="","",N29*M29)</f>
        <v/>
      </c>
      <c r="P29" s="51" t="str">
        <f aca="false">IF(OR(O29="",RATE=""),"",O29*RATE)</f>
        <v/>
      </c>
      <c r="Q29" s="42"/>
      <c r="R29" s="40"/>
      <c r="S29" s="40"/>
      <c r="T29" s="40"/>
      <c r="U29" s="40"/>
      <c r="V29" s="40"/>
      <c r="W29" s="40"/>
      <c r="X29" s="40"/>
      <c r="Y29" s="40"/>
      <c r="Z29" s="43"/>
      <c r="AA29" s="43"/>
      <c r="AB29" s="52"/>
      <c r="AC29" s="52"/>
      <c r="AD29" s="52"/>
      <c r="AE29" s="44" t="str">
        <f aca="false">IF(AND(U29="In scope",Z29&lt;&gt;"",J29&lt;&gt;"",N29&lt;&gt;""),Z29*IF(AA29="",J29,AA29)*M29/1000,"")</f>
        <v/>
      </c>
      <c r="AF29" s="44" t="str">
        <f aca="false">IF(AE29="","",O29-AE29)</f>
        <v/>
      </c>
      <c r="AG29" s="46" t="str">
        <f aca="false">IF(AE29="","",N29-Z29*IF(AA29="",J29,AA29)/1000)</f>
        <v/>
      </c>
      <c r="AH29" s="51" t="str">
        <f aca="false">IF(OR(AF29="",RATE=""),"",AF29*RATE)</f>
        <v/>
      </c>
      <c r="AI29" s="51" t="str">
        <f aca="false">IF(AE29="","",IF(AA29="",J29,AA29)*(N(AB29)+N(AC29)))</f>
        <v/>
      </c>
      <c r="AJ29" s="51" t="str">
        <f aca="false">IF(AE29="","",IF(AA29="",J29,AA29)*N(AD29))</f>
        <v/>
      </c>
      <c r="AK29" s="51" t="str">
        <f aca="false">IF(AE29="","",AI29-AJ29)</f>
        <v/>
      </c>
      <c r="AL29" s="53" t="str">
        <f aca="false">IF(OR(AK29="",AH29="",N(AH29)&lt;=0),"",AK29/AH29)</f>
        <v/>
      </c>
    </row>
    <row r="30" customFormat="false" ht="15" hidden="false" customHeight="false" outlineLevel="0" collapsed="false">
      <c r="A30" s="45" t="str">
        <f aca="false">IF(AND(B30="",D30=""),"",ROW()-5)</f>
        <v/>
      </c>
      <c r="B30" s="40"/>
      <c r="C30" s="50" t="str">
        <f aca="false">IF(B30="","",IFERROR(INDEX(Spaces!$A$6:$A$105,MATCH($B30,SPACE_NAMES,0)),""))</f>
        <v/>
      </c>
      <c r="D30" s="40"/>
      <c r="E30" s="40"/>
      <c r="F30" s="40"/>
      <c r="G30" s="45" t="str">
        <f aca="false">IF(D30="","",IFERROR(INDEX(FX_WATTS,MATCH(D30,FX_NAMES,0)),""))</f>
        <v/>
      </c>
      <c r="H30" s="43"/>
      <c r="I30" s="45" t="str">
        <f aca="false">IF(H30&lt;&gt;"",H30,G30)</f>
        <v/>
      </c>
      <c r="J30" s="43"/>
      <c r="K30" s="42"/>
      <c r="L30" s="43"/>
      <c r="M30" s="44" t="str">
        <f aca="false">IF(J30="","",IF(K30&lt;&gt;"",K30,N(IFERROR(INDEX(Spaces!$F$6:$F$105,MATCH($B30,SPACE_NAMES,0)),0)))*IF(L30&lt;&gt;"",L30,N(IFERROR(INDEX(Spaces!$G$6:$G$105,MATCH($B30,SPACE_NAMES,0)),0))))</f>
        <v/>
      </c>
      <c r="N30" s="46" t="str">
        <f aca="false">IF(OR(J30="",I30=""),"",I30*J30/1000)</f>
        <v/>
      </c>
      <c r="O30" s="44" t="str">
        <f aca="false">IF(N30="","",N30*M30)</f>
        <v/>
      </c>
      <c r="P30" s="51" t="str">
        <f aca="false">IF(OR(O30="",RATE=""),"",O30*RATE)</f>
        <v/>
      </c>
      <c r="Q30" s="42"/>
      <c r="R30" s="40"/>
      <c r="S30" s="40"/>
      <c r="T30" s="40"/>
      <c r="U30" s="40"/>
      <c r="V30" s="40"/>
      <c r="W30" s="40"/>
      <c r="X30" s="40"/>
      <c r="Y30" s="40"/>
      <c r="Z30" s="43"/>
      <c r="AA30" s="43"/>
      <c r="AB30" s="52"/>
      <c r="AC30" s="52"/>
      <c r="AD30" s="52"/>
      <c r="AE30" s="44" t="str">
        <f aca="false">IF(AND(U30="In scope",Z30&lt;&gt;"",J30&lt;&gt;"",N30&lt;&gt;""),Z30*IF(AA30="",J30,AA30)*M30/1000,"")</f>
        <v/>
      </c>
      <c r="AF30" s="44" t="str">
        <f aca="false">IF(AE30="","",O30-AE30)</f>
        <v/>
      </c>
      <c r="AG30" s="46" t="str">
        <f aca="false">IF(AE30="","",N30-Z30*IF(AA30="",J30,AA30)/1000)</f>
        <v/>
      </c>
      <c r="AH30" s="51" t="str">
        <f aca="false">IF(OR(AF30="",RATE=""),"",AF30*RATE)</f>
        <v/>
      </c>
      <c r="AI30" s="51" t="str">
        <f aca="false">IF(AE30="","",IF(AA30="",J30,AA30)*(N(AB30)+N(AC30)))</f>
        <v/>
      </c>
      <c r="AJ30" s="51" t="str">
        <f aca="false">IF(AE30="","",IF(AA30="",J30,AA30)*N(AD30))</f>
        <v/>
      </c>
      <c r="AK30" s="51" t="str">
        <f aca="false">IF(AE30="","",AI30-AJ30)</f>
        <v/>
      </c>
      <c r="AL30" s="53" t="str">
        <f aca="false">IF(OR(AK30="",AH30="",N(AH30)&lt;=0),"",AK30/AH30)</f>
        <v/>
      </c>
    </row>
    <row r="31" customFormat="false" ht="15" hidden="false" customHeight="false" outlineLevel="0" collapsed="false">
      <c r="A31" s="45" t="str">
        <f aca="false">IF(AND(B31="",D31=""),"",ROW()-5)</f>
        <v/>
      </c>
      <c r="B31" s="40"/>
      <c r="C31" s="50" t="str">
        <f aca="false">IF(B31="","",IFERROR(INDEX(Spaces!$A$6:$A$105,MATCH($B31,SPACE_NAMES,0)),""))</f>
        <v/>
      </c>
      <c r="D31" s="40"/>
      <c r="E31" s="40"/>
      <c r="F31" s="40"/>
      <c r="G31" s="45" t="str">
        <f aca="false">IF(D31="","",IFERROR(INDEX(FX_WATTS,MATCH(D31,FX_NAMES,0)),""))</f>
        <v/>
      </c>
      <c r="H31" s="43"/>
      <c r="I31" s="45" t="str">
        <f aca="false">IF(H31&lt;&gt;"",H31,G31)</f>
        <v/>
      </c>
      <c r="J31" s="43"/>
      <c r="K31" s="42"/>
      <c r="L31" s="43"/>
      <c r="M31" s="44" t="str">
        <f aca="false">IF(J31="","",IF(K31&lt;&gt;"",K31,N(IFERROR(INDEX(Spaces!$F$6:$F$105,MATCH($B31,SPACE_NAMES,0)),0)))*IF(L31&lt;&gt;"",L31,N(IFERROR(INDEX(Spaces!$G$6:$G$105,MATCH($B31,SPACE_NAMES,0)),0))))</f>
        <v/>
      </c>
      <c r="N31" s="46" t="str">
        <f aca="false">IF(OR(J31="",I31=""),"",I31*J31/1000)</f>
        <v/>
      </c>
      <c r="O31" s="44" t="str">
        <f aca="false">IF(N31="","",N31*M31)</f>
        <v/>
      </c>
      <c r="P31" s="51" t="str">
        <f aca="false">IF(OR(O31="",RATE=""),"",O31*RATE)</f>
        <v/>
      </c>
      <c r="Q31" s="42"/>
      <c r="R31" s="40"/>
      <c r="S31" s="40"/>
      <c r="T31" s="40"/>
      <c r="U31" s="40"/>
      <c r="V31" s="40"/>
      <c r="W31" s="40"/>
      <c r="X31" s="40"/>
      <c r="Y31" s="40"/>
      <c r="Z31" s="43"/>
      <c r="AA31" s="43"/>
      <c r="AB31" s="52"/>
      <c r="AC31" s="52"/>
      <c r="AD31" s="52"/>
      <c r="AE31" s="44" t="str">
        <f aca="false">IF(AND(U31="In scope",Z31&lt;&gt;"",J31&lt;&gt;"",N31&lt;&gt;""),Z31*IF(AA31="",J31,AA31)*M31/1000,"")</f>
        <v/>
      </c>
      <c r="AF31" s="44" t="str">
        <f aca="false">IF(AE31="","",O31-AE31)</f>
        <v/>
      </c>
      <c r="AG31" s="46" t="str">
        <f aca="false">IF(AE31="","",N31-Z31*IF(AA31="",J31,AA31)/1000)</f>
        <v/>
      </c>
      <c r="AH31" s="51" t="str">
        <f aca="false">IF(OR(AF31="",RATE=""),"",AF31*RATE)</f>
        <v/>
      </c>
      <c r="AI31" s="51" t="str">
        <f aca="false">IF(AE31="","",IF(AA31="",J31,AA31)*(N(AB31)+N(AC31)))</f>
        <v/>
      </c>
      <c r="AJ31" s="51" t="str">
        <f aca="false">IF(AE31="","",IF(AA31="",J31,AA31)*N(AD31))</f>
        <v/>
      </c>
      <c r="AK31" s="51" t="str">
        <f aca="false">IF(AE31="","",AI31-AJ31)</f>
        <v/>
      </c>
      <c r="AL31" s="53" t="str">
        <f aca="false">IF(OR(AK31="",AH31="",N(AH31)&lt;=0),"",AK31/AH31)</f>
        <v/>
      </c>
    </row>
    <row r="32" customFormat="false" ht="15" hidden="false" customHeight="false" outlineLevel="0" collapsed="false">
      <c r="A32" s="45" t="str">
        <f aca="false">IF(AND(B32="",D32=""),"",ROW()-5)</f>
        <v/>
      </c>
      <c r="B32" s="40"/>
      <c r="C32" s="50" t="str">
        <f aca="false">IF(B32="","",IFERROR(INDEX(Spaces!$A$6:$A$105,MATCH($B32,SPACE_NAMES,0)),""))</f>
        <v/>
      </c>
      <c r="D32" s="40"/>
      <c r="E32" s="40"/>
      <c r="F32" s="40"/>
      <c r="G32" s="45" t="str">
        <f aca="false">IF(D32="","",IFERROR(INDEX(FX_WATTS,MATCH(D32,FX_NAMES,0)),""))</f>
        <v/>
      </c>
      <c r="H32" s="43"/>
      <c r="I32" s="45" t="str">
        <f aca="false">IF(H32&lt;&gt;"",H32,G32)</f>
        <v/>
      </c>
      <c r="J32" s="43"/>
      <c r="K32" s="42"/>
      <c r="L32" s="43"/>
      <c r="M32" s="44" t="str">
        <f aca="false">IF(J32="","",IF(K32&lt;&gt;"",K32,N(IFERROR(INDEX(Spaces!$F$6:$F$105,MATCH($B32,SPACE_NAMES,0)),0)))*IF(L32&lt;&gt;"",L32,N(IFERROR(INDEX(Spaces!$G$6:$G$105,MATCH($B32,SPACE_NAMES,0)),0))))</f>
        <v/>
      </c>
      <c r="N32" s="46" t="str">
        <f aca="false">IF(OR(J32="",I32=""),"",I32*J32/1000)</f>
        <v/>
      </c>
      <c r="O32" s="44" t="str">
        <f aca="false">IF(N32="","",N32*M32)</f>
        <v/>
      </c>
      <c r="P32" s="51" t="str">
        <f aca="false">IF(OR(O32="",RATE=""),"",O32*RATE)</f>
        <v/>
      </c>
      <c r="Q32" s="42"/>
      <c r="R32" s="40"/>
      <c r="S32" s="40"/>
      <c r="T32" s="40"/>
      <c r="U32" s="40"/>
      <c r="V32" s="40"/>
      <c r="W32" s="40"/>
      <c r="X32" s="40"/>
      <c r="Y32" s="40"/>
      <c r="Z32" s="43"/>
      <c r="AA32" s="43"/>
      <c r="AB32" s="52"/>
      <c r="AC32" s="52"/>
      <c r="AD32" s="52"/>
      <c r="AE32" s="44" t="str">
        <f aca="false">IF(AND(U32="In scope",Z32&lt;&gt;"",J32&lt;&gt;"",N32&lt;&gt;""),Z32*IF(AA32="",J32,AA32)*M32/1000,"")</f>
        <v/>
      </c>
      <c r="AF32" s="44" t="str">
        <f aca="false">IF(AE32="","",O32-AE32)</f>
        <v/>
      </c>
      <c r="AG32" s="46" t="str">
        <f aca="false">IF(AE32="","",N32-Z32*IF(AA32="",J32,AA32)/1000)</f>
        <v/>
      </c>
      <c r="AH32" s="51" t="str">
        <f aca="false">IF(OR(AF32="",RATE=""),"",AF32*RATE)</f>
        <v/>
      </c>
      <c r="AI32" s="51" t="str">
        <f aca="false">IF(AE32="","",IF(AA32="",J32,AA32)*(N(AB32)+N(AC32)))</f>
        <v/>
      </c>
      <c r="AJ32" s="51" t="str">
        <f aca="false">IF(AE32="","",IF(AA32="",J32,AA32)*N(AD32))</f>
        <v/>
      </c>
      <c r="AK32" s="51" t="str">
        <f aca="false">IF(AE32="","",AI32-AJ32)</f>
        <v/>
      </c>
      <c r="AL32" s="53" t="str">
        <f aca="false">IF(OR(AK32="",AH32="",N(AH32)&lt;=0),"",AK32/AH32)</f>
        <v/>
      </c>
    </row>
    <row r="33" customFormat="false" ht="15" hidden="false" customHeight="false" outlineLevel="0" collapsed="false">
      <c r="A33" s="45" t="str">
        <f aca="false">IF(AND(B33="",D33=""),"",ROW()-5)</f>
        <v/>
      </c>
      <c r="B33" s="40"/>
      <c r="C33" s="50" t="str">
        <f aca="false">IF(B33="","",IFERROR(INDEX(Spaces!$A$6:$A$105,MATCH($B33,SPACE_NAMES,0)),""))</f>
        <v/>
      </c>
      <c r="D33" s="40"/>
      <c r="E33" s="40"/>
      <c r="F33" s="40"/>
      <c r="G33" s="45" t="str">
        <f aca="false">IF(D33="","",IFERROR(INDEX(FX_WATTS,MATCH(D33,FX_NAMES,0)),""))</f>
        <v/>
      </c>
      <c r="H33" s="43"/>
      <c r="I33" s="45" t="str">
        <f aca="false">IF(H33&lt;&gt;"",H33,G33)</f>
        <v/>
      </c>
      <c r="J33" s="43"/>
      <c r="K33" s="42"/>
      <c r="L33" s="43"/>
      <c r="M33" s="44" t="str">
        <f aca="false">IF(J33="","",IF(K33&lt;&gt;"",K33,N(IFERROR(INDEX(Spaces!$F$6:$F$105,MATCH($B33,SPACE_NAMES,0)),0)))*IF(L33&lt;&gt;"",L33,N(IFERROR(INDEX(Spaces!$G$6:$G$105,MATCH($B33,SPACE_NAMES,0)),0))))</f>
        <v/>
      </c>
      <c r="N33" s="46" t="str">
        <f aca="false">IF(OR(J33="",I33=""),"",I33*J33/1000)</f>
        <v/>
      </c>
      <c r="O33" s="44" t="str">
        <f aca="false">IF(N33="","",N33*M33)</f>
        <v/>
      </c>
      <c r="P33" s="51" t="str">
        <f aca="false">IF(OR(O33="",RATE=""),"",O33*RATE)</f>
        <v/>
      </c>
      <c r="Q33" s="42"/>
      <c r="R33" s="40"/>
      <c r="S33" s="40"/>
      <c r="T33" s="40"/>
      <c r="U33" s="40"/>
      <c r="V33" s="40"/>
      <c r="W33" s="40"/>
      <c r="X33" s="40"/>
      <c r="Y33" s="40"/>
      <c r="Z33" s="43"/>
      <c r="AA33" s="43"/>
      <c r="AB33" s="52"/>
      <c r="AC33" s="52"/>
      <c r="AD33" s="52"/>
      <c r="AE33" s="44" t="str">
        <f aca="false">IF(AND(U33="In scope",Z33&lt;&gt;"",J33&lt;&gt;"",N33&lt;&gt;""),Z33*IF(AA33="",J33,AA33)*M33/1000,"")</f>
        <v/>
      </c>
      <c r="AF33" s="44" t="str">
        <f aca="false">IF(AE33="","",O33-AE33)</f>
        <v/>
      </c>
      <c r="AG33" s="46" t="str">
        <f aca="false">IF(AE33="","",N33-Z33*IF(AA33="",J33,AA33)/1000)</f>
        <v/>
      </c>
      <c r="AH33" s="51" t="str">
        <f aca="false">IF(OR(AF33="",RATE=""),"",AF33*RATE)</f>
        <v/>
      </c>
      <c r="AI33" s="51" t="str">
        <f aca="false">IF(AE33="","",IF(AA33="",J33,AA33)*(N(AB33)+N(AC33)))</f>
        <v/>
      </c>
      <c r="AJ33" s="51" t="str">
        <f aca="false">IF(AE33="","",IF(AA33="",J33,AA33)*N(AD33))</f>
        <v/>
      </c>
      <c r="AK33" s="51" t="str">
        <f aca="false">IF(AE33="","",AI33-AJ33)</f>
        <v/>
      </c>
      <c r="AL33" s="53" t="str">
        <f aca="false">IF(OR(AK33="",AH33="",N(AH33)&lt;=0),"",AK33/AH33)</f>
        <v/>
      </c>
    </row>
    <row r="34" customFormat="false" ht="15" hidden="false" customHeight="false" outlineLevel="0" collapsed="false">
      <c r="A34" s="45" t="str">
        <f aca="false">IF(AND(B34="",D34=""),"",ROW()-5)</f>
        <v/>
      </c>
      <c r="B34" s="40"/>
      <c r="C34" s="50" t="str">
        <f aca="false">IF(B34="","",IFERROR(INDEX(Spaces!$A$6:$A$105,MATCH($B34,SPACE_NAMES,0)),""))</f>
        <v/>
      </c>
      <c r="D34" s="40"/>
      <c r="E34" s="40"/>
      <c r="F34" s="40"/>
      <c r="G34" s="45" t="str">
        <f aca="false">IF(D34="","",IFERROR(INDEX(FX_WATTS,MATCH(D34,FX_NAMES,0)),""))</f>
        <v/>
      </c>
      <c r="H34" s="43"/>
      <c r="I34" s="45" t="str">
        <f aca="false">IF(H34&lt;&gt;"",H34,G34)</f>
        <v/>
      </c>
      <c r="J34" s="43"/>
      <c r="K34" s="42"/>
      <c r="L34" s="43"/>
      <c r="M34" s="44" t="str">
        <f aca="false">IF(J34="","",IF(K34&lt;&gt;"",K34,N(IFERROR(INDEX(Spaces!$F$6:$F$105,MATCH($B34,SPACE_NAMES,0)),0)))*IF(L34&lt;&gt;"",L34,N(IFERROR(INDEX(Spaces!$G$6:$G$105,MATCH($B34,SPACE_NAMES,0)),0))))</f>
        <v/>
      </c>
      <c r="N34" s="46" t="str">
        <f aca="false">IF(OR(J34="",I34=""),"",I34*J34/1000)</f>
        <v/>
      </c>
      <c r="O34" s="44" t="str">
        <f aca="false">IF(N34="","",N34*M34)</f>
        <v/>
      </c>
      <c r="P34" s="51" t="str">
        <f aca="false">IF(OR(O34="",RATE=""),"",O34*RATE)</f>
        <v/>
      </c>
      <c r="Q34" s="42"/>
      <c r="R34" s="40"/>
      <c r="S34" s="40"/>
      <c r="T34" s="40"/>
      <c r="U34" s="40"/>
      <c r="V34" s="40"/>
      <c r="W34" s="40"/>
      <c r="X34" s="40"/>
      <c r="Y34" s="40"/>
      <c r="Z34" s="43"/>
      <c r="AA34" s="43"/>
      <c r="AB34" s="52"/>
      <c r="AC34" s="52"/>
      <c r="AD34" s="52"/>
      <c r="AE34" s="44" t="str">
        <f aca="false">IF(AND(U34="In scope",Z34&lt;&gt;"",J34&lt;&gt;"",N34&lt;&gt;""),Z34*IF(AA34="",J34,AA34)*M34/1000,"")</f>
        <v/>
      </c>
      <c r="AF34" s="44" t="str">
        <f aca="false">IF(AE34="","",O34-AE34)</f>
        <v/>
      </c>
      <c r="AG34" s="46" t="str">
        <f aca="false">IF(AE34="","",N34-Z34*IF(AA34="",J34,AA34)/1000)</f>
        <v/>
      </c>
      <c r="AH34" s="51" t="str">
        <f aca="false">IF(OR(AF34="",RATE=""),"",AF34*RATE)</f>
        <v/>
      </c>
      <c r="AI34" s="51" t="str">
        <f aca="false">IF(AE34="","",IF(AA34="",J34,AA34)*(N(AB34)+N(AC34)))</f>
        <v/>
      </c>
      <c r="AJ34" s="51" t="str">
        <f aca="false">IF(AE34="","",IF(AA34="",J34,AA34)*N(AD34))</f>
        <v/>
      </c>
      <c r="AK34" s="51" t="str">
        <f aca="false">IF(AE34="","",AI34-AJ34)</f>
        <v/>
      </c>
      <c r="AL34" s="53" t="str">
        <f aca="false">IF(OR(AK34="",AH34="",N(AH34)&lt;=0),"",AK34/AH34)</f>
        <v/>
      </c>
    </row>
    <row r="35" customFormat="false" ht="15" hidden="false" customHeight="false" outlineLevel="0" collapsed="false">
      <c r="A35" s="45" t="str">
        <f aca="false">IF(AND(B35="",D35=""),"",ROW()-5)</f>
        <v/>
      </c>
      <c r="B35" s="40"/>
      <c r="C35" s="50" t="str">
        <f aca="false">IF(B35="","",IFERROR(INDEX(Spaces!$A$6:$A$105,MATCH($B35,SPACE_NAMES,0)),""))</f>
        <v/>
      </c>
      <c r="D35" s="40"/>
      <c r="E35" s="40"/>
      <c r="F35" s="40"/>
      <c r="G35" s="45" t="str">
        <f aca="false">IF(D35="","",IFERROR(INDEX(FX_WATTS,MATCH(D35,FX_NAMES,0)),""))</f>
        <v/>
      </c>
      <c r="H35" s="43"/>
      <c r="I35" s="45" t="str">
        <f aca="false">IF(H35&lt;&gt;"",H35,G35)</f>
        <v/>
      </c>
      <c r="J35" s="43"/>
      <c r="K35" s="42"/>
      <c r="L35" s="43"/>
      <c r="M35" s="44" t="str">
        <f aca="false">IF(J35="","",IF(K35&lt;&gt;"",K35,N(IFERROR(INDEX(Spaces!$F$6:$F$105,MATCH($B35,SPACE_NAMES,0)),0)))*IF(L35&lt;&gt;"",L35,N(IFERROR(INDEX(Spaces!$G$6:$G$105,MATCH($B35,SPACE_NAMES,0)),0))))</f>
        <v/>
      </c>
      <c r="N35" s="46" t="str">
        <f aca="false">IF(OR(J35="",I35=""),"",I35*J35/1000)</f>
        <v/>
      </c>
      <c r="O35" s="44" t="str">
        <f aca="false">IF(N35="","",N35*M35)</f>
        <v/>
      </c>
      <c r="P35" s="51" t="str">
        <f aca="false">IF(OR(O35="",RATE=""),"",O35*RATE)</f>
        <v/>
      </c>
      <c r="Q35" s="42"/>
      <c r="R35" s="40"/>
      <c r="S35" s="40"/>
      <c r="T35" s="40"/>
      <c r="U35" s="40"/>
      <c r="V35" s="40"/>
      <c r="W35" s="40"/>
      <c r="X35" s="40"/>
      <c r="Y35" s="40"/>
      <c r="Z35" s="43"/>
      <c r="AA35" s="43"/>
      <c r="AB35" s="52"/>
      <c r="AC35" s="52"/>
      <c r="AD35" s="52"/>
      <c r="AE35" s="44" t="str">
        <f aca="false">IF(AND(U35="In scope",Z35&lt;&gt;"",J35&lt;&gt;"",N35&lt;&gt;""),Z35*IF(AA35="",J35,AA35)*M35/1000,"")</f>
        <v/>
      </c>
      <c r="AF35" s="44" t="str">
        <f aca="false">IF(AE35="","",O35-AE35)</f>
        <v/>
      </c>
      <c r="AG35" s="46" t="str">
        <f aca="false">IF(AE35="","",N35-Z35*IF(AA35="",J35,AA35)/1000)</f>
        <v/>
      </c>
      <c r="AH35" s="51" t="str">
        <f aca="false">IF(OR(AF35="",RATE=""),"",AF35*RATE)</f>
        <v/>
      </c>
      <c r="AI35" s="51" t="str">
        <f aca="false">IF(AE35="","",IF(AA35="",J35,AA35)*(N(AB35)+N(AC35)))</f>
        <v/>
      </c>
      <c r="AJ35" s="51" t="str">
        <f aca="false">IF(AE35="","",IF(AA35="",J35,AA35)*N(AD35))</f>
        <v/>
      </c>
      <c r="AK35" s="51" t="str">
        <f aca="false">IF(AE35="","",AI35-AJ35)</f>
        <v/>
      </c>
      <c r="AL35" s="53" t="str">
        <f aca="false">IF(OR(AK35="",AH35="",N(AH35)&lt;=0),"",AK35/AH35)</f>
        <v/>
      </c>
    </row>
    <row r="36" customFormat="false" ht="15" hidden="false" customHeight="false" outlineLevel="0" collapsed="false">
      <c r="A36" s="45" t="str">
        <f aca="false">IF(AND(B36="",D36=""),"",ROW()-5)</f>
        <v/>
      </c>
      <c r="B36" s="40"/>
      <c r="C36" s="50" t="str">
        <f aca="false">IF(B36="","",IFERROR(INDEX(Spaces!$A$6:$A$105,MATCH($B36,SPACE_NAMES,0)),""))</f>
        <v/>
      </c>
      <c r="D36" s="40"/>
      <c r="E36" s="40"/>
      <c r="F36" s="40"/>
      <c r="G36" s="45" t="str">
        <f aca="false">IF(D36="","",IFERROR(INDEX(FX_WATTS,MATCH(D36,FX_NAMES,0)),""))</f>
        <v/>
      </c>
      <c r="H36" s="43"/>
      <c r="I36" s="45" t="str">
        <f aca="false">IF(H36&lt;&gt;"",H36,G36)</f>
        <v/>
      </c>
      <c r="J36" s="43"/>
      <c r="K36" s="42"/>
      <c r="L36" s="43"/>
      <c r="M36" s="44" t="str">
        <f aca="false">IF(J36="","",IF(K36&lt;&gt;"",K36,N(IFERROR(INDEX(Spaces!$F$6:$F$105,MATCH($B36,SPACE_NAMES,0)),0)))*IF(L36&lt;&gt;"",L36,N(IFERROR(INDEX(Spaces!$G$6:$G$105,MATCH($B36,SPACE_NAMES,0)),0))))</f>
        <v/>
      </c>
      <c r="N36" s="46" t="str">
        <f aca="false">IF(OR(J36="",I36=""),"",I36*J36/1000)</f>
        <v/>
      </c>
      <c r="O36" s="44" t="str">
        <f aca="false">IF(N36="","",N36*M36)</f>
        <v/>
      </c>
      <c r="P36" s="51" t="str">
        <f aca="false">IF(OR(O36="",RATE=""),"",O36*RATE)</f>
        <v/>
      </c>
      <c r="Q36" s="42"/>
      <c r="R36" s="40"/>
      <c r="S36" s="40"/>
      <c r="T36" s="40"/>
      <c r="U36" s="40"/>
      <c r="V36" s="40"/>
      <c r="W36" s="40"/>
      <c r="X36" s="40"/>
      <c r="Y36" s="40"/>
      <c r="Z36" s="43"/>
      <c r="AA36" s="43"/>
      <c r="AB36" s="52"/>
      <c r="AC36" s="52"/>
      <c r="AD36" s="52"/>
      <c r="AE36" s="44" t="str">
        <f aca="false">IF(AND(U36="In scope",Z36&lt;&gt;"",J36&lt;&gt;"",N36&lt;&gt;""),Z36*IF(AA36="",J36,AA36)*M36/1000,"")</f>
        <v/>
      </c>
      <c r="AF36" s="44" t="str">
        <f aca="false">IF(AE36="","",O36-AE36)</f>
        <v/>
      </c>
      <c r="AG36" s="46" t="str">
        <f aca="false">IF(AE36="","",N36-Z36*IF(AA36="",J36,AA36)/1000)</f>
        <v/>
      </c>
      <c r="AH36" s="51" t="str">
        <f aca="false">IF(OR(AF36="",RATE=""),"",AF36*RATE)</f>
        <v/>
      </c>
      <c r="AI36" s="51" t="str">
        <f aca="false">IF(AE36="","",IF(AA36="",J36,AA36)*(N(AB36)+N(AC36)))</f>
        <v/>
      </c>
      <c r="AJ36" s="51" t="str">
        <f aca="false">IF(AE36="","",IF(AA36="",J36,AA36)*N(AD36))</f>
        <v/>
      </c>
      <c r="AK36" s="51" t="str">
        <f aca="false">IF(AE36="","",AI36-AJ36)</f>
        <v/>
      </c>
      <c r="AL36" s="53" t="str">
        <f aca="false">IF(OR(AK36="",AH36="",N(AH36)&lt;=0),"",AK36/AH36)</f>
        <v/>
      </c>
    </row>
    <row r="37" customFormat="false" ht="15" hidden="false" customHeight="false" outlineLevel="0" collapsed="false">
      <c r="A37" s="45" t="str">
        <f aca="false">IF(AND(B37="",D37=""),"",ROW()-5)</f>
        <v/>
      </c>
      <c r="B37" s="40"/>
      <c r="C37" s="50" t="str">
        <f aca="false">IF(B37="","",IFERROR(INDEX(Spaces!$A$6:$A$105,MATCH($B37,SPACE_NAMES,0)),""))</f>
        <v/>
      </c>
      <c r="D37" s="40"/>
      <c r="E37" s="40"/>
      <c r="F37" s="40"/>
      <c r="G37" s="45" t="str">
        <f aca="false">IF(D37="","",IFERROR(INDEX(FX_WATTS,MATCH(D37,FX_NAMES,0)),""))</f>
        <v/>
      </c>
      <c r="H37" s="43"/>
      <c r="I37" s="45" t="str">
        <f aca="false">IF(H37&lt;&gt;"",H37,G37)</f>
        <v/>
      </c>
      <c r="J37" s="43"/>
      <c r="K37" s="42"/>
      <c r="L37" s="43"/>
      <c r="M37" s="44" t="str">
        <f aca="false">IF(J37="","",IF(K37&lt;&gt;"",K37,N(IFERROR(INDEX(Spaces!$F$6:$F$105,MATCH($B37,SPACE_NAMES,0)),0)))*IF(L37&lt;&gt;"",L37,N(IFERROR(INDEX(Spaces!$G$6:$G$105,MATCH($B37,SPACE_NAMES,0)),0))))</f>
        <v/>
      </c>
      <c r="N37" s="46" t="str">
        <f aca="false">IF(OR(J37="",I37=""),"",I37*J37/1000)</f>
        <v/>
      </c>
      <c r="O37" s="44" t="str">
        <f aca="false">IF(N37="","",N37*M37)</f>
        <v/>
      </c>
      <c r="P37" s="51" t="str">
        <f aca="false">IF(OR(O37="",RATE=""),"",O37*RATE)</f>
        <v/>
      </c>
      <c r="Q37" s="42"/>
      <c r="R37" s="40"/>
      <c r="S37" s="40"/>
      <c r="T37" s="40"/>
      <c r="U37" s="40"/>
      <c r="V37" s="40"/>
      <c r="W37" s="40"/>
      <c r="X37" s="40"/>
      <c r="Y37" s="40"/>
      <c r="Z37" s="43"/>
      <c r="AA37" s="43"/>
      <c r="AB37" s="52"/>
      <c r="AC37" s="52"/>
      <c r="AD37" s="52"/>
      <c r="AE37" s="44" t="str">
        <f aca="false">IF(AND(U37="In scope",Z37&lt;&gt;"",J37&lt;&gt;"",N37&lt;&gt;""),Z37*IF(AA37="",J37,AA37)*M37/1000,"")</f>
        <v/>
      </c>
      <c r="AF37" s="44" t="str">
        <f aca="false">IF(AE37="","",O37-AE37)</f>
        <v/>
      </c>
      <c r="AG37" s="46" t="str">
        <f aca="false">IF(AE37="","",N37-Z37*IF(AA37="",J37,AA37)/1000)</f>
        <v/>
      </c>
      <c r="AH37" s="51" t="str">
        <f aca="false">IF(OR(AF37="",RATE=""),"",AF37*RATE)</f>
        <v/>
      </c>
      <c r="AI37" s="51" t="str">
        <f aca="false">IF(AE37="","",IF(AA37="",J37,AA37)*(N(AB37)+N(AC37)))</f>
        <v/>
      </c>
      <c r="AJ37" s="51" t="str">
        <f aca="false">IF(AE37="","",IF(AA37="",J37,AA37)*N(AD37))</f>
        <v/>
      </c>
      <c r="AK37" s="51" t="str">
        <f aca="false">IF(AE37="","",AI37-AJ37)</f>
        <v/>
      </c>
      <c r="AL37" s="53" t="str">
        <f aca="false">IF(OR(AK37="",AH37="",N(AH37)&lt;=0),"",AK37/AH37)</f>
        <v/>
      </c>
    </row>
    <row r="38" customFormat="false" ht="15" hidden="false" customHeight="false" outlineLevel="0" collapsed="false">
      <c r="A38" s="45" t="str">
        <f aca="false">IF(AND(B38="",D38=""),"",ROW()-5)</f>
        <v/>
      </c>
      <c r="B38" s="40"/>
      <c r="C38" s="50" t="str">
        <f aca="false">IF(B38="","",IFERROR(INDEX(Spaces!$A$6:$A$105,MATCH($B38,SPACE_NAMES,0)),""))</f>
        <v/>
      </c>
      <c r="D38" s="40"/>
      <c r="E38" s="40"/>
      <c r="F38" s="40"/>
      <c r="G38" s="45" t="str">
        <f aca="false">IF(D38="","",IFERROR(INDEX(FX_WATTS,MATCH(D38,FX_NAMES,0)),""))</f>
        <v/>
      </c>
      <c r="H38" s="43"/>
      <c r="I38" s="45" t="str">
        <f aca="false">IF(H38&lt;&gt;"",H38,G38)</f>
        <v/>
      </c>
      <c r="J38" s="43"/>
      <c r="K38" s="42"/>
      <c r="L38" s="43"/>
      <c r="M38" s="44" t="str">
        <f aca="false">IF(J38="","",IF(K38&lt;&gt;"",K38,N(IFERROR(INDEX(Spaces!$F$6:$F$105,MATCH($B38,SPACE_NAMES,0)),0)))*IF(L38&lt;&gt;"",L38,N(IFERROR(INDEX(Spaces!$G$6:$G$105,MATCH($B38,SPACE_NAMES,0)),0))))</f>
        <v/>
      </c>
      <c r="N38" s="46" t="str">
        <f aca="false">IF(OR(J38="",I38=""),"",I38*J38/1000)</f>
        <v/>
      </c>
      <c r="O38" s="44" t="str">
        <f aca="false">IF(N38="","",N38*M38)</f>
        <v/>
      </c>
      <c r="P38" s="51" t="str">
        <f aca="false">IF(OR(O38="",RATE=""),"",O38*RATE)</f>
        <v/>
      </c>
      <c r="Q38" s="42"/>
      <c r="R38" s="40"/>
      <c r="S38" s="40"/>
      <c r="T38" s="40"/>
      <c r="U38" s="40"/>
      <c r="V38" s="40"/>
      <c r="W38" s="40"/>
      <c r="X38" s="40"/>
      <c r="Y38" s="40"/>
      <c r="Z38" s="43"/>
      <c r="AA38" s="43"/>
      <c r="AB38" s="52"/>
      <c r="AC38" s="52"/>
      <c r="AD38" s="52"/>
      <c r="AE38" s="44" t="str">
        <f aca="false">IF(AND(U38="In scope",Z38&lt;&gt;"",J38&lt;&gt;"",N38&lt;&gt;""),Z38*IF(AA38="",J38,AA38)*M38/1000,"")</f>
        <v/>
      </c>
      <c r="AF38" s="44" t="str">
        <f aca="false">IF(AE38="","",O38-AE38)</f>
        <v/>
      </c>
      <c r="AG38" s="46" t="str">
        <f aca="false">IF(AE38="","",N38-Z38*IF(AA38="",J38,AA38)/1000)</f>
        <v/>
      </c>
      <c r="AH38" s="51" t="str">
        <f aca="false">IF(OR(AF38="",RATE=""),"",AF38*RATE)</f>
        <v/>
      </c>
      <c r="AI38" s="51" t="str">
        <f aca="false">IF(AE38="","",IF(AA38="",J38,AA38)*(N(AB38)+N(AC38)))</f>
        <v/>
      </c>
      <c r="AJ38" s="51" t="str">
        <f aca="false">IF(AE38="","",IF(AA38="",J38,AA38)*N(AD38))</f>
        <v/>
      </c>
      <c r="AK38" s="51" t="str">
        <f aca="false">IF(AE38="","",AI38-AJ38)</f>
        <v/>
      </c>
      <c r="AL38" s="53" t="str">
        <f aca="false">IF(OR(AK38="",AH38="",N(AH38)&lt;=0),"",AK38/AH38)</f>
        <v/>
      </c>
    </row>
    <row r="39" customFormat="false" ht="15" hidden="false" customHeight="false" outlineLevel="0" collapsed="false">
      <c r="A39" s="45" t="str">
        <f aca="false">IF(AND(B39="",D39=""),"",ROW()-5)</f>
        <v/>
      </c>
      <c r="B39" s="40"/>
      <c r="C39" s="50" t="str">
        <f aca="false">IF(B39="","",IFERROR(INDEX(Spaces!$A$6:$A$105,MATCH($B39,SPACE_NAMES,0)),""))</f>
        <v/>
      </c>
      <c r="D39" s="40"/>
      <c r="E39" s="40"/>
      <c r="F39" s="40"/>
      <c r="G39" s="45" t="str">
        <f aca="false">IF(D39="","",IFERROR(INDEX(FX_WATTS,MATCH(D39,FX_NAMES,0)),""))</f>
        <v/>
      </c>
      <c r="H39" s="43"/>
      <c r="I39" s="45" t="str">
        <f aca="false">IF(H39&lt;&gt;"",H39,G39)</f>
        <v/>
      </c>
      <c r="J39" s="43"/>
      <c r="K39" s="42"/>
      <c r="L39" s="43"/>
      <c r="M39" s="44" t="str">
        <f aca="false">IF(J39="","",IF(K39&lt;&gt;"",K39,N(IFERROR(INDEX(Spaces!$F$6:$F$105,MATCH($B39,SPACE_NAMES,0)),0)))*IF(L39&lt;&gt;"",L39,N(IFERROR(INDEX(Spaces!$G$6:$G$105,MATCH($B39,SPACE_NAMES,0)),0))))</f>
        <v/>
      </c>
      <c r="N39" s="46" t="str">
        <f aca="false">IF(OR(J39="",I39=""),"",I39*J39/1000)</f>
        <v/>
      </c>
      <c r="O39" s="44" t="str">
        <f aca="false">IF(N39="","",N39*M39)</f>
        <v/>
      </c>
      <c r="P39" s="51" t="str">
        <f aca="false">IF(OR(O39="",RATE=""),"",O39*RATE)</f>
        <v/>
      </c>
      <c r="Q39" s="42"/>
      <c r="R39" s="40"/>
      <c r="S39" s="40"/>
      <c r="T39" s="40"/>
      <c r="U39" s="40"/>
      <c r="V39" s="40"/>
      <c r="W39" s="40"/>
      <c r="X39" s="40"/>
      <c r="Y39" s="40"/>
      <c r="Z39" s="43"/>
      <c r="AA39" s="43"/>
      <c r="AB39" s="52"/>
      <c r="AC39" s="52"/>
      <c r="AD39" s="52"/>
      <c r="AE39" s="44" t="str">
        <f aca="false">IF(AND(U39="In scope",Z39&lt;&gt;"",J39&lt;&gt;"",N39&lt;&gt;""),Z39*IF(AA39="",J39,AA39)*M39/1000,"")</f>
        <v/>
      </c>
      <c r="AF39" s="44" t="str">
        <f aca="false">IF(AE39="","",O39-AE39)</f>
        <v/>
      </c>
      <c r="AG39" s="46" t="str">
        <f aca="false">IF(AE39="","",N39-Z39*IF(AA39="",J39,AA39)/1000)</f>
        <v/>
      </c>
      <c r="AH39" s="51" t="str">
        <f aca="false">IF(OR(AF39="",RATE=""),"",AF39*RATE)</f>
        <v/>
      </c>
      <c r="AI39" s="51" t="str">
        <f aca="false">IF(AE39="","",IF(AA39="",J39,AA39)*(N(AB39)+N(AC39)))</f>
        <v/>
      </c>
      <c r="AJ39" s="51" t="str">
        <f aca="false">IF(AE39="","",IF(AA39="",J39,AA39)*N(AD39))</f>
        <v/>
      </c>
      <c r="AK39" s="51" t="str">
        <f aca="false">IF(AE39="","",AI39-AJ39)</f>
        <v/>
      </c>
      <c r="AL39" s="53" t="str">
        <f aca="false">IF(OR(AK39="",AH39="",N(AH39)&lt;=0),"",AK39/AH39)</f>
        <v/>
      </c>
    </row>
    <row r="40" customFormat="false" ht="15" hidden="false" customHeight="false" outlineLevel="0" collapsed="false">
      <c r="A40" s="45" t="str">
        <f aca="false">IF(AND(B40="",D40=""),"",ROW()-5)</f>
        <v/>
      </c>
      <c r="B40" s="40"/>
      <c r="C40" s="50" t="str">
        <f aca="false">IF(B40="","",IFERROR(INDEX(Spaces!$A$6:$A$105,MATCH($B40,SPACE_NAMES,0)),""))</f>
        <v/>
      </c>
      <c r="D40" s="40"/>
      <c r="E40" s="40"/>
      <c r="F40" s="40"/>
      <c r="G40" s="45" t="str">
        <f aca="false">IF(D40="","",IFERROR(INDEX(FX_WATTS,MATCH(D40,FX_NAMES,0)),""))</f>
        <v/>
      </c>
      <c r="H40" s="43"/>
      <c r="I40" s="45" t="str">
        <f aca="false">IF(H40&lt;&gt;"",H40,G40)</f>
        <v/>
      </c>
      <c r="J40" s="43"/>
      <c r="K40" s="42"/>
      <c r="L40" s="43"/>
      <c r="M40" s="44" t="str">
        <f aca="false">IF(J40="","",IF(K40&lt;&gt;"",K40,N(IFERROR(INDEX(Spaces!$F$6:$F$105,MATCH($B40,SPACE_NAMES,0)),0)))*IF(L40&lt;&gt;"",L40,N(IFERROR(INDEX(Spaces!$G$6:$G$105,MATCH($B40,SPACE_NAMES,0)),0))))</f>
        <v/>
      </c>
      <c r="N40" s="46" t="str">
        <f aca="false">IF(OR(J40="",I40=""),"",I40*J40/1000)</f>
        <v/>
      </c>
      <c r="O40" s="44" t="str">
        <f aca="false">IF(N40="","",N40*M40)</f>
        <v/>
      </c>
      <c r="P40" s="51" t="str">
        <f aca="false">IF(OR(O40="",RATE=""),"",O40*RATE)</f>
        <v/>
      </c>
      <c r="Q40" s="42"/>
      <c r="R40" s="40"/>
      <c r="S40" s="40"/>
      <c r="T40" s="40"/>
      <c r="U40" s="40"/>
      <c r="V40" s="40"/>
      <c r="W40" s="40"/>
      <c r="X40" s="40"/>
      <c r="Y40" s="40"/>
      <c r="Z40" s="43"/>
      <c r="AA40" s="43"/>
      <c r="AB40" s="52"/>
      <c r="AC40" s="52"/>
      <c r="AD40" s="52"/>
      <c r="AE40" s="44" t="str">
        <f aca="false">IF(AND(U40="In scope",Z40&lt;&gt;"",J40&lt;&gt;"",N40&lt;&gt;""),Z40*IF(AA40="",J40,AA40)*M40/1000,"")</f>
        <v/>
      </c>
      <c r="AF40" s="44" t="str">
        <f aca="false">IF(AE40="","",O40-AE40)</f>
        <v/>
      </c>
      <c r="AG40" s="46" t="str">
        <f aca="false">IF(AE40="","",N40-Z40*IF(AA40="",J40,AA40)/1000)</f>
        <v/>
      </c>
      <c r="AH40" s="51" t="str">
        <f aca="false">IF(OR(AF40="",RATE=""),"",AF40*RATE)</f>
        <v/>
      </c>
      <c r="AI40" s="51" t="str">
        <f aca="false">IF(AE40="","",IF(AA40="",J40,AA40)*(N(AB40)+N(AC40)))</f>
        <v/>
      </c>
      <c r="AJ40" s="51" t="str">
        <f aca="false">IF(AE40="","",IF(AA40="",J40,AA40)*N(AD40))</f>
        <v/>
      </c>
      <c r="AK40" s="51" t="str">
        <f aca="false">IF(AE40="","",AI40-AJ40)</f>
        <v/>
      </c>
      <c r="AL40" s="53" t="str">
        <f aca="false">IF(OR(AK40="",AH40="",N(AH40)&lt;=0),"",AK40/AH40)</f>
        <v/>
      </c>
    </row>
    <row r="41" customFormat="false" ht="15" hidden="false" customHeight="false" outlineLevel="0" collapsed="false">
      <c r="A41" s="45" t="str">
        <f aca="false">IF(AND(B41="",D41=""),"",ROW()-5)</f>
        <v/>
      </c>
      <c r="B41" s="40"/>
      <c r="C41" s="50" t="str">
        <f aca="false">IF(B41="","",IFERROR(INDEX(Spaces!$A$6:$A$105,MATCH($B41,SPACE_NAMES,0)),""))</f>
        <v/>
      </c>
      <c r="D41" s="40"/>
      <c r="E41" s="40"/>
      <c r="F41" s="40"/>
      <c r="G41" s="45" t="str">
        <f aca="false">IF(D41="","",IFERROR(INDEX(FX_WATTS,MATCH(D41,FX_NAMES,0)),""))</f>
        <v/>
      </c>
      <c r="H41" s="43"/>
      <c r="I41" s="45" t="str">
        <f aca="false">IF(H41&lt;&gt;"",H41,G41)</f>
        <v/>
      </c>
      <c r="J41" s="43"/>
      <c r="K41" s="42"/>
      <c r="L41" s="43"/>
      <c r="M41" s="44" t="str">
        <f aca="false">IF(J41="","",IF(K41&lt;&gt;"",K41,N(IFERROR(INDEX(Spaces!$F$6:$F$105,MATCH($B41,SPACE_NAMES,0)),0)))*IF(L41&lt;&gt;"",L41,N(IFERROR(INDEX(Spaces!$G$6:$G$105,MATCH($B41,SPACE_NAMES,0)),0))))</f>
        <v/>
      </c>
      <c r="N41" s="46" t="str">
        <f aca="false">IF(OR(J41="",I41=""),"",I41*J41/1000)</f>
        <v/>
      </c>
      <c r="O41" s="44" t="str">
        <f aca="false">IF(N41="","",N41*M41)</f>
        <v/>
      </c>
      <c r="P41" s="51" t="str">
        <f aca="false">IF(OR(O41="",RATE=""),"",O41*RATE)</f>
        <v/>
      </c>
      <c r="Q41" s="42"/>
      <c r="R41" s="40"/>
      <c r="S41" s="40"/>
      <c r="T41" s="40"/>
      <c r="U41" s="40"/>
      <c r="V41" s="40"/>
      <c r="W41" s="40"/>
      <c r="X41" s="40"/>
      <c r="Y41" s="40"/>
      <c r="Z41" s="43"/>
      <c r="AA41" s="43"/>
      <c r="AB41" s="52"/>
      <c r="AC41" s="52"/>
      <c r="AD41" s="52"/>
      <c r="AE41" s="44" t="str">
        <f aca="false">IF(AND(U41="In scope",Z41&lt;&gt;"",J41&lt;&gt;"",N41&lt;&gt;""),Z41*IF(AA41="",J41,AA41)*M41/1000,"")</f>
        <v/>
      </c>
      <c r="AF41" s="44" t="str">
        <f aca="false">IF(AE41="","",O41-AE41)</f>
        <v/>
      </c>
      <c r="AG41" s="46" t="str">
        <f aca="false">IF(AE41="","",N41-Z41*IF(AA41="",J41,AA41)/1000)</f>
        <v/>
      </c>
      <c r="AH41" s="51" t="str">
        <f aca="false">IF(OR(AF41="",RATE=""),"",AF41*RATE)</f>
        <v/>
      </c>
      <c r="AI41" s="51" t="str">
        <f aca="false">IF(AE41="","",IF(AA41="",J41,AA41)*(N(AB41)+N(AC41)))</f>
        <v/>
      </c>
      <c r="AJ41" s="51" t="str">
        <f aca="false">IF(AE41="","",IF(AA41="",J41,AA41)*N(AD41))</f>
        <v/>
      </c>
      <c r="AK41" s="51" t="str">
        <f aca="false">IF(AE41="","",AI41-AJ41)</f>
        <v/>
      </c>
      <c r="AL41" s="53" t="str">
        <f aca="false">IF(OR(AK41="",AH41="",N(AH41)&lt;=0),"",AK41/AH41)</f>
        <v/>
      </c>
    </row>
    <row r="42" customFormat="false" ht="15" hidden="false" customHeight="false" outlineLevel="0" collapsed="false">
      <c r="A42" s="45" t="str">
        <f aca="false">IF(AND(B42="",D42=""),"",ROW()-5)</f>
        <v/>
      </c>
      <c r="B42" s="40"/>
      <c r="C42" s="50" t="str">
        <f aca="false">IF(B42="","",IFERROR(INDEX(Spaces!$A$6:$A$105,MATCH($B42,SPACE_NAMES,0)),""))</f>
        <v/>
      </c>
      <c r="D42" s="40"/>
      <c r="E42" s="40"/>
      <c r="F42" s="40"/>
      <c r="G42" s="45" t="str">
        <f aca="false">IF(D42="","",IFERROR(INDEX(FX_WATTS,MATCH(D42,FX_NAMES,0)),""))</f>
        <v/>
      </c>
      <c r="H42" s="43"/>
      <c r="I42" s="45" t="str">
        <f aca="false">IF(H42&lt;&gt;"",H42,G42)</f>
        <v/>
      </c>
      <c r="J42" s="43"/>
      <c r="K42" s="42"/>
      <c r="L42" s="43"/>
      <c r="M42" s="44" t="str">
        <f aca="false">IF(J42="","",IF(K42&lt;&gt;"",K42,N(IFERROR(INDEX(Spaces!$F$6:$F$105,MATCH($B42,SPACE_NAMES,0)),0)))*IF(L42&lt;&gt;"",L42,N(IFERROR(INDEX(Spaces!$G$6:$G$105,MATCH($B42,SPACE_NAMES,0)),0))))</f>
        <v/>
      </c>
      <c r="N42" s="46" t="str">
        <f aca="false">IF(OR(J42="",I42=""),"",I42*J42/1000)</f>
        <v/>
      </c>
      <c r="O42" s="44" t="str">
        <f aca="false">IF(N42="","",N42*M42)</f>
        <v/>
      </c>
      <c r="P42" s="51" t="str">
        <f aca="false">IF(OR(O42="",RATE=""),"",O42*RATE)</f>
        <v/>
      </c>
      <c r="Q42" s="42"/>
      <c r="R42" s="40"/>
      <c r="S42" s="40"/>
      <c r="T42" s="40"/>
      <c r="U42" s="40"/>
      <c r="V42" s="40"/>
      <c r="W42" s="40"/>
      <c r="X42" s="40"/>
      <c r="Y42" s="40"/>
      <c r="Z42" s="43"/>
      <c r="AA42" s="43"/>
      <c r="AB42" s="52"/>
      <c r="AC42" s="52"/>
      <c r="AD42" s="52"/>
      <c r="AE42" s="44" t="str">
        <f aca="false">IF(AND(U42="In scope",Z42&lt;&gt;"",J42&lt;&gt;"",N42&lt;&gt;""),Z42*IF(AA42="",J42,AA42)*M42/1000,"")</f>
        <v/>
      </c>
      <c r="AF42" s="44" t="str">
        <f aca="false">IF(AE42="","",O42-AE42)</f>
        <v/>
      </c>
      <c r="AG42" s="46" t="str">
        <f aca="false">IF(AE42="","",N42-Z42*IF(AA42="",J42,AA42)/1000)</f>
        <v/>
      </c>
      <c r="AH42" s="51" t="str">
        <f aca="false">IF(OR(AF42="",RATE=""),"",AF42*RATE)</f>
        <v/>
      </c>
      <c r="AI42" s="51" t="str">
        <f aca="false">IF(AE42="","",IF(AA42="",J42,AA42)*(N(AB42)+N(AC42)))</f>
        <v/>
      </c>
      <c r="AJ42" s="51" t="str">
        <f aca="false">IF(AE42="","",IF(AA42="",J42,AA42)*N(AD42))</f>
        <v/>
      </c>
      <c r="AK42" s="51" t="str">
        <f aca="false">IF(AE42="","",AI42-AJ42)</f>
        <v/>
      </c>
      <c r="AL42" s="53" t="str">
        <f aca="false">IF(OR(AK42="",AH42="",N(AH42)&lt;=0),"",AK42/AH42)</f>
        <v/>
      </c>
    </row>
    <row r="43" customFormat="false" ht="15" hidden="false" customHeight="false" outlineLevel="0" collapsed="false">
      <c r="A43" s="45" t="str">
        <f aca="false">IF(AND(B43="",D43=""),"",ROW()-5)</f>
        <v/>
      </c>
      <c r="B43" s="40"/>
      <c r="C43" s="50" t="str">
        <f aca="false">IF(B43="","",IFERROR(INDEX(Spaces!$A$6:$A$105,MATCH($B43,SPACE_NAMES,0)),""))</f>
        <v/>
      </c>
      <c r="D43" s="40"/>
      <c r="E43" s="40"/>
      <c r="F43" s="40"/>
      <c r="G43" s="45" t="str">
        <f aca="false">IF(D43="","",IFERROR(INDEX(FX_WATTS,MATCH(D43,FX_NAMES,0)),""))</f>
        <v/>
      </c>
      <c r="H43" s="43"/>
      <c r="I43" s="45" t="str">
        <f aca="false">IF(H43&lt;&gt;"",H43,G43)</f>
        <v/>
      </c>
      <c r="J43" s="43"/>
      <c r="K43" s="42"/>
      <c r="L43" s="43"/>
      <c r="M43" s="44" t="str">
        <f aca="false">IF(J43="","",IF(K43&lt;&gt;"",K43,N(IFERROR(INDEX(Spaces!$F$6:$F$105,MATCH($B43,SPACE_NAMES,0)),0)))*IF(L43&lt;&gt;"",L43,N(IFERROR(INDEX(Spaces!$G$6:$G$105,MATCH($B43,SPACE_NAMES,0)),0))))</f>
        <v/>
      </c>
      <c r="N43" s="46" t="str">
        <f aca="false">IF(OR(J43="",I43=""),"",I43*J43/1000)</f>
        <v/>
      </c>
      <c r="O43" s="44" t="str">
        <f aca="false">IF(N43="","",N43*M43)</f>
        <v/>
      </c>
      <c r="P43" s="51" t="str">
        <f aca="false">IF(OR(O43="",RATE=""),"",O43*RATE)</f>
        <v/>
      </c>
      <c r="Q43" s="42"/>
      <c r="R43" s="40"/>
      <c r="S43" s="40"/>
      <c r="T43" s="40"/>
      <c r="U43" s="40"/>
      <c r="V43" s="40"/>
      <c r="W43" s="40"/>
      <c r="X43" s="40"/>
      <c r="Y43" s="40"/>
      <c r="Z43" s="43"/>
      <c r="AA43" s="43"/>
      <c r="AB43" s="52"/>
      <c r="AC43" s="52"/>
      <c r="AD43" s="52"/>
      <c r="AE43" s="44" t="str">
        <f aca="false">IF(AND(U43="In scope",Z43&lt;&gt;"",J43&lt;&gt;"",N43&lt;&gt;""),Z43*IF(AA43="",J43,AA43)*M43/1000,"")</f>
        <v/>
      </c>
      <c r="AF43" s="44" t="str">
        <f aca="false">IF(AE43="","",O43-AE43)</f>
        <v/>
      </c>
      <c r="AG43" s="46" t="str">
        <f aca="false">IF(AE43="","",N43-Z43*IF(AA43="",J43,AA43)/1000)</f>
        <v/>
      </c>
      <c r="AH43" s="51" t="str">
        <f aca="false">IF(OR(AF43="",RATE=""),"",AF43*RATE)</f>
        <v/>
      </c>
      <c r="AI43" s="51" t="str">
        <f aca="false">IF(AE43="","",IF(AA43="",J43,AA43)*(N(AB43)+N(AC43)))</f>
        <v/>
      </c>
      <c r="AJ43" s="51" t="str">
        <f aca="false">IF(AE43="","",IF(AA43="",J43,AA43)*N(AD43))</f>
        <v/>
      </c>
      <c r="AK43" s="51" t="str">
        <f aca="false">IF(AE43="","",AI43-AJ43)</f>
        <v/>
      </c>
      <c r="AL43" s="53" t="str">
        <f aca="false">IF(OR(AK43="",AH43="",N(AH43)&lt;=0),"",AK43/AH43)</f>
        <v/>
      </c>
    </row>
    <row r="44" customFormat="false" ht="15" hidden="false" customHeight="false" outlineLevel="0" collapsed="false">
      <c r="A44" s="45" t="str">
        <f aca="false">IF(AND(B44="",D44=""),"",ROW()-5)</f>
        <v/>
      </c>
      <c r="B44" s="40"/>
      <c r="C44" s="50" t="str">
        <f aca="false">IF(B44="","",IFERROR(INDEX(Spaces!$A$6:$A$105,MATCH($B44,SPACE_NAMES,0)),""))</f>
        <v/>
      </c>
      <c r="D44" s="40"/>
      <c r="E44" s="40"/>
      <c r="F44" s="40"/>
      <c r="G44" s="45" t="str">
        <f aca="false">IF(D44="","",IFERROR(INDEX(FX_WATTS,MATCH(D44,FX_NAMES,0)),""))</f>
        <v/>
      </c>
      <c r="H44" s="43"/>
      <c r="I44" s="45" t="str">
        <f aca="false">IF(H44&lt;&gt;"",H44,G44)</f>
        <v/>
      </c>
      <c r="J44" s="43"/>
      <c r="K44" s="42"/>
      <c r="L44" s="43"/>
      <c r="M44" s="44" t="str">
        <f aca="false">IF(J44="","",IF(K44&lt;&gt;"",K44,N(IFERROR(INDEX(Spaces!$F$6:$F$105,MATCH($B44,SPACE_NAMES,0)),0)))*IF(L44&lt;&gt;"",L44,N(IFERROR(INDEX(Spaces!$G$6:$G$105,MATCH($B44,SPACE_NAMES,0)),0))))</f>
        <v/>
      </c>
      <c r="N44" s="46" t="str">
        <f aca="false">IF(OR(J44="",I44=""),"",I44*J44/1000)</f>
        <v/>
      </c>
      <c r="O44" s="44" t="str">
        <f aca="false">IF(N44="","",N44*M44)</f>
        <v/>
      </c>
      <c r="P44" s="51" t="str">
        <f aca="false">IF(OR(O44="",RATE=""),"",O44*RATE)</f>
        <v/>
      </c>
      <c r="Q44" s="42"/>
      <c r="R44" s="40"/>
      <c r="S44" s="40"/>
      <c r="T44" s="40"/>
      <c r="U44" s="40"/>
      <c r="V44" s="40"/>
      <c r="W44" s="40"/>
      <c r="X44" s="40"/>
      <c r="Y44" s="40"/>
      <c r="Z44" s="43"/>
      <c r="AA44" s="43"/>
      <c r="AB44" s="52"/>
      <c r="AC44" s="52"/>
      <c r="AD44" s="52"/>
      <c r="AE44" s="44" t="str">
        <f aca="false">IF(AND(U44="In scope",Z44&lt;&gt;"",J44&lt;&gt;"",N44&lt;&gt;""),Z44*IF(AA44="",J44,AA44)*M44/1000,"")</f>
        <v/>
      </c>
      <c r="AF44" s="44" t="str">
        <f aca="false">IF(AE44="","",O44-AE44)</f>
        <v/>
      </c>
      <c r="AG44" s="46" t="str">
        <f aca="false">IF(AE44="","",N44-Z44*IF(AA44="",J44,AA44)/1000)</f>
        <v/>
      </c>
      <c r="AH44" s="51" t="str">
        <f aca="false">IF(OR(AF44="",RATE=""),"",AF44*RATE)</f>
        <v/>
      </c>
      <c r="AI44" s="51" t="str">
        <f aca="false">IF(AE44="","",IF(AA44="",J44,AA44)*(N(AB44)+N(AC44)))</f>
        <v/>
      </c>
      <c r="AJ44" s="51" t="str">
        <f aca="false">IF(AE44="","",IF(AA44="",J44,AA44)*N(AD44))</f>
        <v/>
      </c>
      <c r="AK44" s="51" t="str">
        <f aca="false">IF(AE44="","",AI44-AJ44)</f>
        <v/>
      </c>
      <c r="AL44" s="53" t="str">
        <f aca="false">IF(OR(AK44="",AH44="",N(AH44)&lt;=0),"",AK44/AH44)</f>
        <v/>
      </c>
    </row>
    <row r="45" customFormat="false" ht="15" hidden="false" customHeight="false" outlineLevel="0" collapsed="false">
      <c r="A45" s="45" t="str">
        <f aca="false">IF(AND(B45="",D45=""),"",ROW()-5)</f>
        <v/>
      </c>
      <c r="B45" s="40"/>
      <c r="C45" s="50" t="str">
        <f aca="false">IF(B45="","",IFERROR(INDEX(Spaces!$A$6:$A$105,MATCH($B45,SPACE_NAMES,0)),""))</f>
        <v/>
      </c>
      <c r="D45" s="40"/>
      <c r="E45" s="40"/>
      <c r="F45" s="40"/>
      <c r="G45" s="45" t="str">
        <f aca="false">IF(D45="","",IFERROR(INDEX(FX_WATTS,MATCH(D45,FX_NAMES,0)),""))</f>
        <v/>
      </c>
      <c r="H45" s="43"/>
      <c r="I45" s="45" t="str">
        <f aca="false">IF(H45&lt;&gt;"",H45,G45)</f>
        <v/>
      </c>
      <c r="J45" s="43"/>
      <c r="K45" s="42"/>
      <c r="L45" s="43"/>
      <c r="M45" s="44" t="str">
        <f aca="false">IF(J45="","",IF(K45&lt;&gt;"",K45,N(IFERROR(INDEX(Spaces!$F$6:$F$105,MATCH($B45,SPACE_NAMES,0)),0)))*IF(L45&lt;&gt;"",L45,N(IFERROR(INDEX(Spaces!$G$6:$G$105,MATCH($B45,SPACE_NAMES,0)),0))))</f>
        <v/>
      </c>
      <c r="N45" s="46" t="str">
        <f aca="false">IF(OR(J45="",I45=""),"",I45*J45/1000)</f>
        <v/>
      </c>
      <c r="O45" s="44" t="str">
        <f aca="false">IF(N45="","",N45*M45)</f>
        <v/>
      </c>
      <c r="P45" s="51" t="str">
        <f aca="false">IF(OR(O45="",RATE=""),"",O45*RATE)</f>
        <v/>
      </c>
      <c r="Q45" s="42"/>
      <c r="R45" s="40"/>
      <c r="S45" s="40"/>
      <c r="T45" s="40"/>
      <c r="U45" s="40"/>
      <c r="V45" s="40"/>
      <c r="W45" s="40"/>
      <c r="X45" s="40"/>
      <c r="Y45" s="40"/>
      <c r="Z45" s="43"/>
      <c r="AA45" s="43"/>
      <c r="AB45" s="52"/>
      <c r="AC45" s="52"/>
      <c r="AD45" s="52"/>
      <c r="AE45" s="44" t="str">
        <f aca="false">IF(AND(U45="In scope",Z45&lt;&gt;"",J45&lt;&gt;"",N45&lt;&gt;""),Z45*IF(AA45="",J45,AA45)*M45/1000,"")</f>
        <v/>
      </c>
      <c r="AF45" s="44" t="str">
        <f aca="false">IF(AE45="","",O45-AE45)</f>
        <v/>
      </c>
      <c r="AG45" s="46" t="str">
        <f aca="false">IF(AE45="","",N45-Z45*IF(AA45="",J45,AA45)/1000)</f>
        <v/>
      </c>
      <c r="AH45" s="51" t="str">
        <f aca="false">IF(OR(AF45="",RATE=""),"",AF45*RATE)</f>
        <v/>
      </c>
      <c r="AI45" s="51" t="str">
        <f aca="false">IF(AE45="","",IF(AA45="",J45,AA45)*(N(AB45)+N(AC45)))</f>
        <v/>
      </c>
      <c r="AJ45" s="51" t="str">
        <f aca="false">IF(AE45="","",IF(AA45="",J45,AA45)*N(AD45))</f>
        <v/>
      </c>
      <c r="AK45" s="51" t="str">
        <f aca="false">IF(AE45="","",AI45-AJ45)</f>
        <v/>
      </c>
      <c r="AL45" s="53" t="str">
        <f aca="false">IF(OR(AK45="",AH45="",N(AH45)&lt;=0),"",AK45/AH45)</f>
        <v/>
      </c>
    </row>
    <row r="46" customFormat="false" ht="15" hidden="false" customHeight="false" outlineLevel="0" collapsed="false">
      <c r="A46" s="45" t="str">
        <f aca="false">IF(AND(B46="",D46=""),"",ROW()-5)</f>
        <v/>
      </c>
      <c r="B46" s="40"/>
      <c r="C46" s="50" t="str">
        <f aca="false">IF(B46="","",IFERROR(INDEX(Spaces!$A$6:$A$105,MATCH($B46,SPACE_NAMES,0)),""))</f>
        <v/>
      </c>
      <c r="D46" s="40"/>
      <c r="E46" s="40"/>
      <c r="F46" s="40"/>
      <c r="G46" s="45" t="str">
        <f aca="false">IF(D46="","",IFERROR(INDEX(FX_WATTS,MATCH(D46,FX_NAMES,0)),""))</f>
        <v/>
      </c>
      <c r="H46" s="43"/>
      <c r="I46" s="45" t="str">
        <f aca="false">IF(H46&lt;&gt;"",H46,G46)</f>
        <v/>
      </c>
      <c r="J46" s="43"/>
      <c r="K46" s="42"/>
      <c r="L46" s="43"/>
      <c r="M46" s="44" t="str">
        <f aca="false">IF(J46="","",IF(K46&lt;&gt;"",K46,N(IFERROR(INDEX(Spaces!$F$6:$F$105,MATCH($B46,SPACE_NAMES,0)),0)))*IF(L46&lt;&gt;"",L46,N(IFERROR(INDEX(Spaces!$G$6:$G$105,MATCH($B46,SPACE_NAMES,0)),0))))</f>
        <v/>
      </c>
      <c r="N46" s="46" t="str">
        <f aca="false">IF(OR(J46="",I46=""),"",I46*J46/1000)</f>
        <v/>
      </c>
      <c r="O46" s="44" t="str">
        <f aca="false">IF(N46="","",N46*M46)</f>
        <v/>
      </c>
      <c r="P46" s="51" t="str">
        <f aca="false">IF(OR(O46="",RATE=""),"",O46*RATE)</f>
        <v/>
      </c>
      <c r="Q46" s="42"/>
      <c r="R46" s="40"/>
      <c r="S46" s="40"/>
      <c r="T46" s="40"/>
      <c r="U46" s="40"/>
      <c r="V46" s="40"/>
      <c r="W46" s="40"/>
      <c r="X46" s="40"/>
      <c r="Y46" s="40"/>
      <c r="Z46" s="43"/>
      <c r="AA46" s="43"/>
      <c r="AB46" s="52"/>
      <c r="AC46" s="52"/>
      <c r="AD46" s="52"/>
      <c r="AE46" s="44" t="str">
        <f aca="false">IF(AND(U46="In scope",Z46&lt;&gt;"",J46&lt;&gt;"",N46&lt;&gt;""),Z46*IF(AA46="",J46,AA46)*M46/1000,"")</f>
        <v/>
      </c>
      <c r="AF46" s="44" t="str">
        <f aca="false">IF(AE46="","",O46-AE46)</f>
        <v/>
      </c>
      <c r="AG46" s="46" t="str">
        <f aca="false">IF(AE46="","",N46-Z46*IF(AA46="",J46,AA46)/1000)</f>
        <v/>
      </c>
      <c r="AH46" s="51" t="str">
        <f aca="false">IF(OR(AF46="",RATE=""),"",AF46*RATE)</f>
        <v/>
      </c>
      <c r="AI46" s="51" t="str">
        <f aca="false">IF(AE46="","",IF(AA46="",J46,AA46)*(N(AB46)+N(AC46)))</f>
        <v/>
      </c>
      <c r="AJ46" s="51" t="str">
        <f aca="false">IF(AE46="","",IF(AA46="",J46,AA46)*N(AD46))</f>
        <v/>
      </c>
      <c r="AK46" s="51" t="str">
        <f aca="false">IF(AE46="","",AI46-AJ46)</f>
        <v/>
      </c>
      <c r="AL46" s="53" t="str">
        <f aca="false">IF(OR(AK46="",AH46="",N(AH46)&lt;=0),"",AK46/AH46)</f>
        <v/>
      </c>
    </row>
    <row r="47" customFormat="false" ht="15" hidden="false" customHeight="false" outlineLevel="0" collapsed="false">
      <c r="A47" s="45" t="str">
        <f aca="false">IF(AND(B47="",D47=""),"",ROW()-5)</f>
        <v/>
      </c>
      <c r="B47" s="40"/>
      <c r="C47" s="50" t="str">
        <f aca="false">IF(B47="","",IFERROR(INDEX(Spaces!$A$6:$A$105,MATCH($B47,SPACE_NAMES,0)),""))</f>
        <v/>
      </c>
      <c r="D47" s="40"/>
      <c r="E47" s="40"/>
      <c r="F47" s="40"/>
      <c r="G47" s="45" t="str">
        <f aca="false">IF(D47="","",IFERROR(INDEX(FX_WATTS,MATCH(D47,FX_NAMES,0)),""))</f>
        <v/>
      </c>
      <c r="H47" s="43"/>
      <c r="I47" s="45" t="str">
        <f aca="false">IF(H47&lt;&gt;"",H47,G47)</f>
        <v/>
      </c>
      <c r="J47" s="43"/>
      <c r="K47" s="42"/>
      <c r="L47" s="43"/>
      <c r="M47" s="44" t="str">
        <f aca="false">IF(J47="","",IF(K47&lt;&gt;"",K47,N(IFERROR(INDEX(Spaces!$F$6:$F$105,MATCH($B47,SPACE_NAMES,0)),0)))*IF(L47&lt;&gt;"",L47,N(IFERROR(INDEX(Spaces!$G$6:$G$105,MATCH($B47,SPACE_NAMES,0)),0))))</f>
        <v/>
      </c>
      <c r="N47" s="46" t="str">
        <f aca="false">IF(OR(J47="",I47=""),"",I47*J47/1000)</f>
        <v/>
      </c>
      <c r="O47" s="44" t="str">
        <f aca="false">IF(N47="","",N47*M47)</f>
        <v/>
      </c>
      <c r="P47" s="51" t="str">
        <f aca="false">IF(OR(O47="",RATE=""),"",O47*RATE)</f>
        <v/>
      </c>
      <c r="Q47" s="42"/>
      <c r="R47" s="40"/>
      <c r="S47" s="40"/>
      <c r="T47" s="40"/>
      <c r="U47" s="40"/>
      <c r="V47" s="40"/>
      <c r="W47" s="40"/>
      <c r="X47" s="40"/>
      <c r="Y47" s="40"/>
      <c r="Z47" s="43"/>
      <c r="AA47" s="43"/>
      <c r="AB47" s="52"/>
      <c r="AC47" s="52"/>
      <c r="AD47" s="52"/>
      <c r="AE47" s="44" t="str">
        <f aca="false">IF(AND(U47="In scope",Z47&lt;&gt;"",J47&lt;&gt;"",N47&lt;&gt;""),Z47*IF(AA47="",J47,AA47)*M47/1000,"")</f>
        <v/>
      </c>
      <c r="AF47" s="44" t="str">
        <f aca="false">IF(AE47="","",O47-AE47)</f>
        <v/>
      </c>
      <c r="AG47" s="46" t="str">
        <f aca="false">IF(AE47="","",N47-Z47*IF(AA47="",J47,AA47)/1000)</f>
        <v/>
      </c>
      <c r="AH47" s="51" t="str">
        <f aca="false">IF(OR(AF47="",RATE=""),"",AF47*RATE)</f>
        <v/>
      </c>
      <c r="AI47" s="51" t="str">
        <f aca="false">IF(AE47="","",IF(AA47="",J47,AA47)*(N(AB47)+N(AC47)))</f>
        <v/>
      </c>
      <c r="AJ47" s="51" t="str">
        <f aca="false">IF(AE47="","",IF(AA47="",J47,AA47)*N(AD47))</f>
        <v/>
      </c>
      <c r="AK47" s="51" t="str">
        <f aca="false">IF(AE47="","",AI47-AJ47)</f>
        <v/>
      </c>
      <c r="AL47" s="53" t="str">
        <f aca="false">IF(OR(AK47="",AH47="",N(AH47)&lt;=0),"",AK47/AH47)</f>
        <v/>
      </c>
    </row>
    <row r="48" customFormat="false" ht="15" hidden="false" customHeight="false" outlineLevel="0" collapsed="false">
      <c r="A48" s="45" t="str">
        <f aca="false">IF(AND(B48="",D48=""),"",ROW()-5)</f>
        <v/>
      </c>
      <c r="B48" s="40"/>
      <c r="C48" s="50" t="str">
        <f aca="false">IF(B48="","",IFERROR(INDEX(Spaces!$A$6:$A$105,MATCH($B48,SPACE_NAMES,0)),""))</f>
        <v/>
      </c>
      <c r="D48" s="40"/>
      <c r="E48" s="40"/>
      <c r="F48" s="40"/>
      <c r="G48" s="45" t="str">
        <f aca="false">IF(D48="","",IFERROR(INDEX(FX_WATTS,MATCH(D48,FX_NAMES,0)),""))</f>
        <v/>
      </c>
      <c r="H48" s="43"/>
      <c r="I48" s="45" t="str">
        <f aca="false">IF(H48&lt;&gt;"",H48,G48)</f>
        <v/>
      </c>
      <c r="J48" s="43"/>
      <c r="K48" s="42"/>
      <c r="L48" s="43"/>
      <c r="M48" s="44" t="str">
        <f aca="false">IF(J48="","",IF(K48&lt;&gt;"",K48,N(IFERROR(INDEX(Spaces!$F$6:$F$105,MATCH($B48,SPACE_NAMES,0)),0)))*IF(L48&lt;&gt;"",L48,N(IFERROR(INDEX(Spaces!$G$6:$G$105,MATCH($B48,SPACE_NAMES,0)),0))))</f>
        <v/>
      </c>
      <c r="N48" s="46" t="str">
        <f aca="false">IF(OR(J48="",I48=""),"",I48*J48/1000)</f>
        <v/>
      </c>
      <c r="O48" s="44" t="str">
        <f aca="false">IF(N48="","",N48*M48)</f>
        <v/>
      </c>
      <c r="P48" s="51" t="str">
        <f aca="false">IF(OR(O48="",RATE=""),"",O48*RATE)</f>
        <v/>
      </c>
      <c r="Q48" s="42"/>
      <c r="R48" s="40"/>
      <c r="S48" s="40"/>
      <c r="T48" s="40"/>
      <c r="U48" s="40"/>
      <c r="V48" s="40"/>
      <c r="W48" s="40"/>
      <c r="X48" s="40"/>
      <c r="Y48" s="40"/>
      <c r="Z48" s="43"/>
      <c r="AA48" s="43"/>
      <c r="AB48" s="52"/>
      <c r="AC48" s="52"/>
      <c r="AD48" s="52"/>
      <c r="AE48" s="44" t="str">
        <f aca="false">IF(AND(U48="In scope",Z48&lt;&gt;"",J48&lt;&gt;"",N48&lt;&gt;""),Z48*IF(AA48="",J48,AA48)*M48/1000,"")</f>
        <v/>
      </c>
      <c r="AF48" s="44" t="str">
        <f aca="false">IF(AE48="","",O48-AE48)</f>
        <v/>
      </c>
      <c r="AG48" s="46" t="str">
        <f aca="false">IF(AE48="","",N48-Z48*IF(AA48="",J48,AA48)/1000)</f>
        <v/>
      </c>
      <c r="AH48" s="51" t="str">
        <f aca="false">IF(OR(AF48="",RATE=""),"",AF48*RATE)</f>
        <v/>
      </c>
      <c r="AI48" s="51" t="str">
        <f aca="false">IF(AE48="","",IF(AA48="",J48,AA48)*(N(AB48)+N(AC48)))</f>
        <v/>
      </c>
      <c r="AJ48" s="51" t="str">
        <f aca="false">IF(AE48="","",IF(AA48="",J48,AA48)*N(AD48))</f>
        <v/>
      </c>
      <c r="AK48" s="51" t="str">
        <f aca="false">IF(AE48="","",AI48-AJ48)</f>
        <v/>
      </c>
      <c r="AL48" s="53" t="str">
        <f aca="false">IF(OR(AK48="",AH48="",N(AH48)&lt;=0),"",AK48/AH48)</f>
        <v/>
      </c>
    </row>
    <row r="49" customFormat="false" ht="15" hidden="false" customHeight="false" outlineLevel="0" collapsed="false">
      <c r="A49" s="45" t="str">
        <f aca="false">IF(AND(B49="",D49=""),"",ROW()-5)</f>
        <v/>
      </c>
      <c r="B49" s="40"/>
      <c r="C49" s="50" t="str">
        <f aca="false">IF(B49="","",IFERROR(INDEX(Spaces!$A$6:$A$105,MATCH($B49,SPACE_NAMES,0)),""))</f>
        <v/>
      </c>
      <c r="D49" s="40"/>
      <c r="E49" s="40"/>
      <c r="F49" s="40"/>
      <c r="G49" s="45" t="str">
        <f aca="false">IF(D49="","",IFERROR(INDEX(FX_WATTS,MATCH(D49,FX_NAMES,0)),""))</f>
        <v/>
      </c>
      <c r="H49" s="43"/>
      <c r="I49" s="45" t="str">
        <f aca="false">IF(H49&lt;&gt;"",H49,G49)</f>
        <v/>
      </c>
      <c r="J49" s="43"/>
      <c r="K49" s="42"/>
      <c r="L49" s="43"/>
      <c r="M49" s="44" t="str">
        <f aca="false">IF(J49="","",IF(K49&lt;&gt;"",K49,N(IFERROR(INDEX(Spaces!$F$6:$F$105,MATCH($B49,SPACE_NAMES,0)),0)))*IF(L49&lt;&gt;"",L49,N(IFERROR(INDEX(Spaces!$G$6:$G$105,MATCH($B49,SPACE_NAMES,0)),0))))</f>
        <v/>
      </c>
      <c r="N49" s="46" t="str">
        <f aca="false">IF(OR(J49="",I49=""),"",I49*J49/1000)</f>
        <v/>
      </c>
      <c r="O49" s="44" t="str">
        <f aca="false">IF(N49="","",N49*M49)</f>
        <v/>
      </c>
      <c r="P49" s="51" t="str">
        <f aca="false">IF(OR(O49="",RATE=""),"",O49*RATE)</f>
        <v/>
      </c>
      <c r="Q49" s="42"/>
      <c r="R49" s="40"/>
      <c r="S49" s="40"/>
      <c r="T49" s="40"/>
      <c r="U49" s="40"/>
      <c r="V49" s="40"/>
      <c r="W49" s="40"/>
      <c r="X49" s="40"/>
      <c r="Y49" s="40"/>
      <c r="Z49" s="43"/>
      <c r="AA49" s="43"/>
      <c r="AB49" s="52"/>
      <c r="AC49" s="52"/>
      <c r="AD49" s="52"/>
      <c r="AE49" s="44" t="str">
        <f aca="false">IF(AND(U49="In scope",Z49&lt;&gt;"",J49&lt;&gt;"",N49&lt;&gt;""),Z49*IF(AA49="",J49,AA49)*M49/1000,"")</f>
        <v/>
      </c>
      <c r="AF49" s="44" t="str">
        <f aca="false">IF(AE49="","",O49-AE49)</f>
        <v/>
      </c>
      <c r="AG49" s="46" t="str">
        <f aca="false">IF(AE49="","",N49-Z49*IF(AA49="",J49,AA49)/1000)</f>
        <v/>
      </c>
      <c r="AH49" s="51" t="str">
        <f aca="false">IF(OR(AF49="",RATE=""),"",AF49*RATE)</f>
        <v/>
      </c>
      <c r="AI49" s="51" t="str">
        <f aca="false">IF(AE49="","",IF(AA49="",J49,AA49)*(N(AB49)+N(AC49)))</f>
        <v/>
      </c>
      <c r="AJ49" s="51" t="str">
        <f aca="false">IF(AE49="","",IF(AA49="",J49,AA49)*N(AD49))</f>
        <v/>
      </c>
      <c r="AK49" s="51" t="str">
        <f aca="false">IF(AE49="","",AI49-AJ49)</f>
        <v/>
      </c>
      <c r="AL49" s="53" t="str">
        <f aca="false">IF(OR(AK49="",AH49="",N(AH49)&lt;=0),"",AK49/AH49)</f>
        <v/>
      </c>
    </row>
    <row r="50" customFormat="false" ht="15" hidden="false" customHeight="false" outlineLevel="0" collapsed="false">
      <c r="A50" s="45" t="str">
        <f aca="false">IF(AND(B50="",D50=""),"",ROW()-5)</f>
        <v/>
      </c>
      <c r="B50" s="40"/>
      <c r="C50" s="50" t="str">
        <f aca="false">IF(B50="","",IFERROR(INDEX(Spaces!$A$6:$A$105,MATCH($B50,SPACE_NAMES,0)),""))</f>
        <v/>
      </c>
      <c r="D50" s="40"/>
      <c r="E50" s="40"/>
      <c r="F50" s="40"/>
      <c r="G50" s="45" t="str">
        <f aca="false">IF(D50="","",IFERROR(INDEX(FX_WATTS,MATCH(D50,FX_NAMES,0)),""))</f>
        <v/>
      </c>
      <c r="H50" s="43"/>
      <c r="I50" s="45" t="str">
        <f aca="false">IF(H50&lt;&gt;"",H50,G50)</f>
        <v/>
      </c>
      <c r="J50" s="43"/>
      <c r="K50" s="42"/>
      <c r="L50" s="43"/>
      <c r="M50" s="44" t="str">
        <f aca="false">IF(J50="","",IF(K50&lt;&gt;"",K50,N(IFERROR(INDEX(Spaces!$F$6:$F$105,MATCH($B50,SPACE_NAMES,0)),0)))*IF(L50&lt;&gt;"",L50,N(IFERROR(INDEX(Spaces!$G$6:$G$105,MATCH($B50,SPACE_NAMES,0)),0))))</f>
        <v/>
      </c>
      <c r="N50" s="46" t="str">
        <f aca="false">IF(OR(J50="",I50=""),"",I50*J50/1000)</f>
        <v/>
      </c>
      <c r="O50" s="44" t="str">
        <f aca="false">IF(N50="","",N50*M50)</f>
        <v/>
      </c>
      <c r="P50" s="51" t="str">
        <f aca="false">IF(OR(O50="",RATE=""),"",O50*RATE)</f>
        <v/>
      </c>
      <c r="Q50" s="42"/>
      <c r="R50" s="40"/>
      <c r="S50" s="40"/>
      <c r="T50" s="40"/>
      <c r="U50" s="40"/>
      <c r="V50" s="40"/>
      <c r="W50" s="40"/>
      <c r="X50" s="40"/>
      <c r="Y50" s="40"/>
      <c r="Z50" s="43"/>
      <c r="AA50" s="43"/>
      <c r="AB50" s="52"/>
      <c r="AC50" s="52"/>
      <c r="AD50" s="52"/>
      <c r="AE50" s="44" t="str">
        <f aca="false">IF(AND(U50="In scope",Z50&lt;&gt;"",J50&lt;&gt;"",N50&lt;&gt;""),Z50*IF(AA50="",J50,AA50)*M50/1000,"")</f>
        <v/>
      </c>
      <c r="AF50" s="44" t="str">
        <f aca="false">IF(AE50="","",O50-AE50)</f>
        <v/>
      </c>
      <c r="AG50" s="46" t="str">
        <f aca="false">IF(AE50="","",N50-Z50*IF(AA50="",J50,AA50)/1000)</f>
        <v/>
      </c>
      <c r="AH50" s="51" t="str">
        <f aca="false">IF(OR(AF50="",RATE=""),"",AF50*RATE)</f>
        <v/>
      </c>
      <c r="AI50" s="51" t="str">
        <f aca="false">IF(AE50="","",IF(AA50="",J50,AA50)*(N(AB50)+N(AC50)))</f>
        <v/>
      </c>
      <c r="AJ50" s="51" t="str">
        <f aca="false">IF(AE50="","",IF(AA50="",J50,AA50)*N(AD50))</f>
        <v/>
      </c>
      <c r="AK50" s="51" t="str">
        <f aca="false">IF(AE50="","",AI50-AJ50)</f>
        <v/>
      </c>
      <c r="AL50" s="53" t="str">
        <f aca="false">IF(OR(AK50="",AH50="",N(AH50)&lt;=0),"",AK50/AH50)</f>
        <v/>
      </c>
    </row>
    <row r="51" customFormat="false" ht="15" hidden="false" customHeight="false" outlineLevel="0" collapsed="false">
      <c r="A51" s="45" t="str">
        <f aca="false">IF(AND(B51="",D51=""),"",ROW()-5)</f>
        <v/>
      </c>
      <c r="B51" s="40"/>
      <c r="C51" s="50" t="str">
        <f aca="false">IF(B51="","",IFERROR(INDEX(Spaces!$A$6:$A$105,MATCH($B51,SPACE_NAMES,0)),""))</f>
        <v/>
      </c>
      <c r="D51" s="40"/>
      <c r="E51" s="40"/>
      <c r="F51" s="40"/>
      <c r="G51" s="45" t="str">
        <f aca="false">IF(D51="","",IFERROR(INDEX(FX_WATTS,MATCH(D51,FX_NAMES,0)),""))</f>
        <v/>
      </c>
      <c r="H51" s="43"/>
      <c r="I51" s="45" t="str">
        <f aca="false">IF(H51&lt;&gt;"",H51,G51)</f>
        <v/>
      </c>
      <c r="J51" s="43"/>
      <c r="K51" s="42"/>
      <c r="L51" s="43"/>
      <c r="M51" s="44" t="str">
        <f aca="false">IF(J51="","",IF(K51&lt;&gt;"",K51,N(IFERROR(INDEX(Spaces!$F$6:$F$105,MATCH($B51,SPACE_NAMES,0)),0)))*IF(L51&lt;&gt;"",L51,N(IFERROR(INDEX(Spaces!$G$6:$G$105,MATCH($B51,SPACE_NAMES,0)),0))))</f>
        <v/>
      </c>
      <c r="N51" s="46" t="str">
        <f aca="false">IF(OR(J51="",I51=""),"",I51*J51/1000)</f>
        <v/>
      </c>
      <c r="O51" s="44" t="str">
        <f aca="false">IF(N51="","",N51*M51)</f>
        <v/>
      </c>
      <c r="P51" s="51" t="str">
        <f aca="false">IF(OR(O51="",RATE=""),"",O51*RATE)</f>
        <v/>
      </c>
      <c r="Q51" s="42"/>
      <c r="R51" s="40"/>
      <c r="S51" s="40"/>
      <c r="T51" s="40"/>
      <c r="U51" s="40"/>
      <c r="V51" s="40"/>
      <c r="W51" s="40"/>
      <c r="X51" s="40"/>
      <c r="Y51" s="40"/>
      <c r="Z51" s="43"/>
      <c r="AA51" s="43"/>
      <c r="AB51" s="52"/>
      <c r="AC51" s="52"/>
      <c r="AD51" s="52"/>
      <c r="AE51" s="44" t="str">
        <f aca="false">IF(AND(U51="In scope",Z51&lt;&gt;"",J51&lt;&gt;"",N51&lt;&gt;""),Z51*IF(AA51="",J51,AA51)*M51/1000,"")</f>
        <v/>
      </c>
      <c r="AF51" s="44" t="str">
        <f aca="false">IF(AE51="","",O51-AE51)</f>
        <v/>
      </c>
      <c r="AG51" s="46" t="str">
        <f aca="false">IF(AE51="","",N51-Z51*IF(AA51="",J51,AA51)/1000)</f>
        <v/>
      </c>
      <c r="AH51" s="51" t="str">
        <f aca="false">IF(OR(AF51="",RATE=""),"",AF51*RATE)</f>
        <v/>
      </c>
      <c r="AI51" s="51" t="str">
        <f aca="false">IF(AE51="","",IF(AA51="",J51,AA51)*(N(AB51)+N(AC51)))</f>
        <v/>
      </c>
      <c r="AJ51" s="51" t="str">
        <f aca="false">IF(AE51="","",IF(AA51="",J51,AA51)*N(AD51))</f>
        <v/>
      </c>
      <c r="AK51" s="51" t="str">
        <f aca="false">IF(AE51="","",AI51-AJ51)</f>
        <v/>
      </c>
      <c r="AL51" s="53" t="str">
        <f aca="false">IF(OR(AK51="",AH51="",N(AH51)&lt;=0),"",AK51/AH51)</f>
        <v/>
      </c>
    </row>
    <row r="52" customFormat="false" ht="15" hidden="false" customHeight="false" outlineLevel="0" collapsed="false">
      <c r="A52" s="45" t="str">
        <f aca="false">IF(AND(B52="",D52=""),"",ROW()-5)</f>
        <v/>
      </c>
      <c r="B52" s="40"/>
      <c r="C52" s="50" t="str">
        <f aca="false">IF(B52="","",IFERROR(INDEX(Spaces!$A$6:$A$105,MATCH($B52,SPACE_NAMES,0)),""))</f>
        <v/>
      </c>
      <c r="D52" s="40"/>
      <c r="E52" s="40"/>
      <c r="F52" s="40"/>
      <c r="G52" s="45" t="str">
        <f aca="false">IF(D52="","",IFERROR(INDEX(FX_WATTS,MATCH(D52,FX_NAMES,0)),""))</f>
        <v/>
      </c>
      <c r="H52" s="43"/>
      <c r="I52" s="45" t="str">
        <f aca="false">IF(H52&lt;&gt;"",H52,G52)</f>
        <v/>
      </c>
      <c r="J52" s="43"/>
      <c r="K52" s="42"/>
      <c r="L52" s="43"/>
      <c r="M52" s="44" t="str">
        <f aca="false">IF(J52="","",IF(K52&lt;&gt;"",K52,N(IFERROR(INDEX(Spaces!$F$6:$F$105,MATCH($B52,SPACE_NAMES,0)),0)))*IF(L52&lt;&gt;"",L52,N(IFERROR(INDEX(Spaces!$G$6:$G$105,MATCH($B52,SPACE_NAMES,0)),0))))</f>
        <v/>
      </c>
      <c r="N52" s="46" t="str">
        <f aca="false">IF(OR(J52="",I52=""),"",I52*J52/1000)</f>
        <v/>
      </c>
      <c r="O52" s="44" t="str">
        <f aca="false">IF(N52="","",N52*M52)</f>
        <v/>
      </c>
      <c r="P52" s="51" t="str">
        <f aca="false">IF(OR(O52="",RATE=""),"",O52*RATE)</f>
        <v/>
      </c>
      <c r="Q52" s="42"/>
      <c r="R52" s="40"/>
      <c r="S52" s="40"/>
      <c r="T52" s="40"/>
      <c r="U52" s="40"/>
      <c r="V52" s="40"/>
      <c r="W52" s="40"/>
      <c r="X52" s="40"/>
      <c r="Y52" s="40"/>
      <c r="Z52" s="43"/>
      <c r="AA52" s="43"/>
      <c r="AB52" s="52"/>
      <c r="AC52" s="52"/>
      <c r="AD52" s="52"/>
      <c r="AE52" s="44" t="str">
        <f aca="false">IF(AND(U52="In scope",Z52&lt;&gt;"",J52&lt;&gt;"",N52&lt;&gt;""),Z52*IF(AA52="",J52,AA52)*M52/1000,"")</f>
        <v/>
      </c>
      <c r="AF52" s="44" t="str">
        <f aca="false">IF(AE52="","",O52-AE52)</f>
        <v/>
      </c>
      <c r="AG52" s="46" t="str">
        <f aca="false">IF(AE52="","",N52-Z52*IF(AA52="",J52,AA52)/1000)</f>
        <v/>
      </c>
      <c r="AH52" s="51" t="str">
        <f aca="false">IF(OR(AF52="",RATE=""),"",AF52*RATE)</f>
        <v/>
      </c>
      <c r="AI52" s="51" t="str">
        <f aca="false">IF(AE52="","",IF(AA52="",J52,AA52)*(N(AB52)+N(AC52)))</f>
        <v/>
      </c>
      <c r="AJ52" s="51" t="str">
        <f aca="false">IF(AE52="","",IF(AA52="",J52,AA52)*N(AD52))</f>
        <v/>
      </c>
      <c r="AK52" s="51" t="str">
        <f aca="false">IF(AE52="","",AI52-AJ52)</f>
        <v/>
      </c>
      <c r="AL52" s="53" t="str">
        <f aca="false">IF(OR(AK52="",AH52="",N(AH52)&lt;=0),"",AK52/AH52)</f>
        <v/>
      </c>
    </row>
    <row r="53" customFormat="false" ht="15" hidden="false" customHeight="false" outlineLevel="0" collapsed="false">
      <c r="A53" s="45" t="str">
        <f aca="false">IF(AND(B53="",D53=""),"",ROW()-5)</f>
        <v/>
      </c>
      <c r="B53" s="40"/>
      <c r="C53" s="50" t="str">
        <f aca="false">IF(B53="","",IFERROR(INDEX(Spaces!$A$6:$A$105,MATCH($B53,SPACE_NAMES,0)),""))</f>
        <v/>
      </c>
      <c r="D53" s="40"/>
      <c r="E53" s="40"/>
      <c r="F53" s="40"/>
      <c r="G53" s="45" t="str">
        <f aca="false">IF(D53="","",IFERROR(INDEX(FX_WATTS,MATCH(D53,FX_NAMES,0)),""))</f>
        <v/>
      </c>
      <c r="H53" s="43"/>
      <c r="I53" s="45" t="str">
        <f aca="false">IF(H53&lt;&gt;"",H53,G53)</f>
        <v/>
      </c>
      <c r="J53" s="43"/>
      <c r="K53" s="42"/>
      <c r="L53" s="43"/>
      <c r="M53" s="44" t="str">
        <f aca="false">IF(J53="","",IF(K53&lt;&gt;"",K53,N(IFERROR(INDEX(Spaces!$F$6:$F$105,MATCH($B53,SPACE_NAMES,0)),0)))*IF(L53&lt;&gt;"",L53,N(IFERROR(INDEX(Spaces!$G$6:$G$105,MATCH($B53,SPACE_NAMES,0)),0))))</f>
        <v/>
      </c>
      <c r="N53" s="46" t="str">
        <f aca="false">IF(OR(J53="",I53=""),"",I53*J53/1000)</f>
        <v/>
      </c>
      <c r="O53" s="44" t="str">
        <f aca="false">IF(N53="","",N53*M53)</f>
        <v/>
      </c>
      <c r="P53" s="51" t="str">
        <f aca="false">IF(OR(O53="",RATE=""),"",O53*RATE)</f>
        <v/>
      </c>
      <c r="Q53" s="42"/>
      <c r="R53" s="40"/>
      <c r="S53" s="40"/>
      <c r="T53" s="40"/>
      <c r="U53" s="40"/>
      <c r="V53" s="40"/>
      <c r="W53" s="40"/>
      <c r="X53" s="40"/>
      <c r="Y53" s="40"/>
      <c r="Z53" s="43"/>
      <c r="AA53" s="43"/>
      <c r="AB53" s="52"/>
      <c r="AC53" s="52"/>
      <c r="AD53" s="52"/>
      <c r="AE53" s="44" t="str">
        <f aca="false">IF(AND(U53="In scope",Z53&lt;&gt;"",J53&lt;&gt;"",N53&lt;&gt;""),Z53*IF(AA53="",J53,AA53)*M53/1000,"")</f>
        <v/>
      </c>
      <c r="AF53" s="44" t="str">
        <f aca="false">IF(AE53="","",O53-AE53)</f>
        <v/>
      </c>
      <c r="AG53" s="46" t="str">
        <f aca="false">IF(AE53="","",N53-Z53*IF(AA53="",J53,AA53)/1000)</f>
        <v/>
      </c>
      <c r="AH53" s="51" t="str">
        <f aca="false">IF(OR(AF53="",RATE=""),"",AF53*RATE)</f>
        <v/>
      </c>
      <c r="AI53" s="51" t="str">
        <f aca="false">IF(AE53="","",IF(AA53="",J53,AA53)*(N(AB53)+N(AC53)))</f>
        <v/>
      </c>
      <c r="AJ53" s="51" t="str">
        <f aca="false">IF(AE53="","",IF(AA53="",J53,AA53)*N(AD53))</f>
        <v/>
      </c>
      <c r="AK53" s="51" t="str">
        <f aca="false">IF(AE53="","",AI53-AJ53)</f>
        <v/>
      </c>
      <c r="AL53" s="53" t="str">
        <f aca="false">IF(OR(AK53="",AH53="",N(AH53)&lt;=0),"",AK53/AH53)</f>
        <v/>
      </c>
    </row>
    <row r="54" customFormat="false" ht="15" hidden="false" customHeight="false" outlineLevel="0" collapsed="false">
      <c r="A54" s="45" t="str">
        <f aca="false">IF(AND(B54="",D54=""),"",ROW()-5)</f>
        <v/>
      </c>
      <c r="B54" s="40"/>
      <c r="C54" s="50" t="str">
        <f aca="false">IF(B54="","",IFERROR(INDEX(Spaces!$A$6:$A$105,MATCH($B54,SPACE_NAMES,0)),""))</f>
        <v/>
      </c>
      <c r="D54" s="40"/>
      <c r="E54" s="40"/>
      <c r="F54" s="40"/>
      <c r="G54" s="45" t="str">
        <f aca="false">IF(D54="","",IFERROR(INDEX(FX_WATTS,MATCH(D54,FX_NAMES,0)),""))</f>
        <v/>
      </c>
      <c r="H54" s="43"/>
      <c r="I54" s="45" t="str">
        <f aca="false">IF(H54&lt;&gt;"",H54,G54)</f>
        <v/>
      </c>
      <c r="J54" s="43"/>
      <c r="K54" s="42"/>
      <c r="L54" s="43"/>
      <c r="M54" s="44" t="str">
        <f aca="false">IF(J54="","",IF(K54&lt;&gt;"",K54,N(IFERROR(INDEX(Spaces!$F$6:$F$105,MATCH($B54,SPACE_NAMES,0)),0)))*IF(L54&lt;&gt;"",L54,N(IFERROR(INDEX(Spaces!$G$6:$G$105,MATCH($B54,SPACE_NAMES,0)),0))))</f>
        <v/>
      </c>
      <c r="N54" s="46" t="str">
        <f aca="false">IF(OR(J54="",I54=""),"",I54*J54/1000)</f>
        <v/>
      </c>
      <c r="O54" s="44" t="str">
        <f aca="false">IF(N54="","",N54*M54)</f>
        <v/>
      </c>
      <c r="P54" s="51" t="str">
        <f aca="false">IF(OR(O54="",RATE=""),"",O54*RATE)</f>
        <v/>
      </c>
      <c r="Q54" s="42"/>
      <c r="R54" s="40"/>
      <c r="S54" s="40"/>
      <c r="T54" s="40"/>
      <c r="U54" s="40"/>
      <c r="V54" s="40"/>
      <c r="W54" s="40"/>
      <c r="X54" s="40"/>
      <c r="Y54" s="40"/>
      <c r="Z54" s="43"/>
      <c r="AA54" s="43"/>
      <c r="AB54" s="52"/>
      <c r="AC54" s="52"/>
      <c r="AD54" s="52"/>
      <c r="AE54" s="44" t="str">
        <f aca="false">IF(AND(U54="In scope",Z54&lt;&gt;"",J54&lt;&gt;"",N54&lt;&gt;""),Z54*IF(AA54="",J54,AA54)*M54/1000,"")</f>
        <v/>
      </c>
      <c r="AF54" s="44" t="str">
        <f aca="false">IF(AE54="","",O54-AE54)</f>
        <v/>
      </c>
      <c r="AG54" s="46" t="str">
        <f aca="false">IF(AE54="","",N54-Z54*IF(AA54="",J54,AA54)/1000)</f>
        <v/>
      </c>
      <c r="AH54" s="51" t="str">
        <f aca="false">IF(OR(AF54="",RATE=""),"",AF54*RATE)</f>
        <v/>
      </c>
      <c r="AI54" s="51" t="str">
        <f aca="false">IF(AE54="","",IF(AA54="",J54,AA54)*(N(AB54)+N(AC54)))</f>
        <v/>
      </c>
      <c r="AJ54" s="51" t="str">
        <f aca="false">IF(AE54="","",IF(AA54="",J54,AA54)*N(AD54))</f>
        <v/>
      </c>
      <c r="AK54" s="51" t="str">
        <f aca="false">IF(AE54="","",AI54-AJ54)</f>
        <v/>
      </c>
      <c r="AL54" s="53" t="str">
        <f aca="false">IF(OR(AK54="",AH54="",N(AH54)&lt;=0),"",AK54/AH54)</f>
        <v/>
      </c>
    </row>
    <row r="55" customFormat="false" ht="15" hidden="false" customHeight="false" outlineLevel="0" collapsed="false">
      <c r="A55" s="45" t="str">
        <f aca="false">IF(AND(B55="",D55=""),"",ROW()-5)</f>
        <v/>
      </c>
      <c r="B55" s="40"/>
      <c r="C55" s="50" t="str">
        <f aca="false">IF(B55="","",IFERROR(INDEX(Spaces!$A$6:$A$105,MATCH($B55,SPACE_NAMES,0)),""))</f>
        <v/>
      </c>
      <c r="D55" s="40"/>
      <c r="E55" s="40"/>
      <c r="F55" s="40"/>
      <c r="G55" s="45" t="str">
        <f aca="false">IF(D55="","",IFERROR(INDEX(FX_WATTS,MATCH(D55,FX_NAMES,0)),""))</f>
        <v/>
      </c>
      <c r="H55" s="43"/>
      <c r="I55" s="45" t="str">
        <f aca="false">IF(H55&lt;&gt;"",H55,G55)</f>
        <v/>
      </c>
      <c r="J55" s="43"/>
      <c r="K55" s="42"/>
      <c r="L55" s="43"/>
      <c r="M55" s="44" t="str">
        <f aca="false">IF(J55="","",IF(K55&lt;&gt;"",K55,N(IFERROR(INDEX(Spaces!$F$6:$F$105,MATCH($B55,SPACE_NAMES,0)),0)))*IF(L55&lt;&gt;"",L55,N(IFERROR(INDEX(Spaces!$G$6:$G$105,MATCH($B55,SPACE_NAMES,0)),0))))</f>
        <v/>
      </c>
      <c r="N55" s="46" t="str">
        <f aca="false">IF(OR(J55="",I55=""),"",I55*J55/1000)</f>
        <v/>
      </c>
      <c r="O55" s="44" t="str">
        <f aca="false">IF(N55="","",N55*M55)</f>
        <v/>
      </c>
      <c r="P55" s="51" t="str">
        <f aca="false">IF(OR(O55="",RATE=""),"",O55*RATE)</f>
        <v/>
      </c>
      <c r="Q55" s="42"/>
      <c r="R55" s="40"/>
      <c r="S55" s="40"/>
      <c r="T55" s="40"/>
      <c r="U55" s="40"/>
      <c r="V55" s="40"/>
      <c r="W55" s="40"/>
      <c r="X55" s="40"/>
      <c r="Y55" s="40"/>
      <c r="Z55" s="43"/>
      <c r="AA55" s="43"/>
      <c r="AB55" s="52"/>
      <c r="AC55" s="52"/>
      <c r="AD55" s="52"/>
      <c r="AE55" s="44" t="str">
        <f aca="false">IF(AND(U55="In scope",Z55&lt;&gt;"",J55&lt;&gt;"",N55&lt;&gt;""),Z55*IF(AA55="",J55,AA55)*M55/1000,"")</f>
        <v/>
      </c>
      <c r="AF55" s="44" t="str">
        <f aca="false">IF(AE55="","",O55-AE55)</f>
        <v/>
      </c>
      <c r="AG55" s="46" t="str">
        <f aca="false">IF(AE55="","",N55-Z55*IF(AA55="",J55,AA55)/1000)</f>
        <v/>
      </c>
      <c r="AH55" s="51" t="str">
        <f aca="false">IF(OR(AF55="",RATE=""),"",AF55*RATE)</f>
        <v/>
      </c>
      <c r="AI55" s="51" t="str">
        <f aca="false">IF(AE55="","",IF(AA55="",J55,AA55)*(N(AB55)+N(AC55)))</f>
        <v/>
      </c>
      <c r="AJ55" s="51" t="str">
        <f aca="false">IF(AE55="","",IF(AA55="",J55,AA55)*N(AD55))</f>
        <v/>
      </c>
      <c r="AK55" s="51" t="str">
        <f aca="false">IF(AE55="","",AI55-AJ55)</f>
        <v/>
      </c>
      <c r="AL55" s="53" t="str">
        <f aca="false">IF(OR(AK55="",AH55="",N(AH55)&lt;=0),"",AK55/AH55)</f>
        <v/>
      </c>
    </row>
    <row r="56" customFormat="false" ht="15" hidden="false" customHeight="false" outlineLevel="0" collapsed="false">
      <c r="A56" s="45" t="str">
        <f aca="false">IF(AND(B56="",D56=""),"",ROW()-5)</f>
        <v/>
      </c>
      <c r="B56" s="40"/>
      <c r="C56" s="50" t="str">
        <f aca="false">IF(B56="","",IFERROR(INDEX(Spaces!$A$6:$A$105,MATCH($B56,SPACE_NAMES,0)),""))</f>
        <v/>
      </c>
      <c r="D56" s="40"/>
      <c r="E56" s="40"/>
      <c r="F56" s="40"/>
      <c r="G56" s="45" t="str">
        <f aca="false">IF(D56="","",IFERROR(INDEX(FX_WATTS,MATCH(D56,FX_NAMES,0)),""))</f>
        <v/>
      </c>
      <c r="H56" s="43"/>
      <c r="I56" s="45" t="str">
        <f aca="false">IF(H56&lt;&gt;"",H56,G56)</f>
        <v/>
      </c>
      <c r="J56" s="43"/>
      <c r="K56" s="42"/>
      <c r="L56" s="43"/>
      <c r="M56" s="44" t="str">
        <f aca="false">IF(J56="","",IF(K56&lt;&gt;"",K56,N(IFERROR(INDEX(Spaces!$F$6:$F$105,MATCH($B56,SPACE_NAMES,0)),0)))*IF(L56&lt;&gt;"",L56,N(IFERROR(INDEX(Spaces!$G$6:$G$105,MATCH($B56,SPACE_NAMES,0)),0))))</f>
        <v/>
      </c>
      <c r="N56" s="46" t="str">
        <f aca="false">IF(OR(J56="",I56=""),"",I56*J56/1000)</f>
        <v/>
      </c>
      <c r="O56" s="44" t="str">
        <f aca="false">IF(N56="","",N56*M56)</f>
        <v/>
      </c>
      <c r="P56" s="51" t="str">
        <f aca="false">IF(OR(O56="",RATE=""),"",O56*RATE)</f>
        <v/>
      </c>
      <c r="Q56" s="42"/>
      <c r="R56" s="40"/>
      <c r="S56" s="40"/>
      <c r="T56" s="40"/>
      <c r="U56" s="40"/>
      <c r="V56" s="40"/>
      <c r="W56" s="40"/>
      <c r="X56" s="40"/>
      <c r="Y56" s="40"/>
      <c r="Z56" s="43"/>
      <c r="AA56" s="43"/>
      <c r="AB56" s="52"/>
      <c r="AC56" s="52"/>
      <c r="AD56" s="52"/>
      <c r="AE56" s="44" t="str">
        <f aca="false">IF(AND(U56="In scope",Z56&lt;&gt;"",J56&lt;&gt;"",N56&lt;&gt;""),Z56*IF(AA56="",J56,AA56)*M56/1000,"")</f>
        <v/>
      </c>
      <c r="AF56" s="44" t="str">
        <f aca="false">IF(AE56="","",O56-AE56)</f>
        <v/>
      </c>
      <c r="AG56" s="46" t="str">
        <f aca="false">IF(AE56="","",N56-Z56*IF(AA56="",J56,AA56)/1000)</f>
        <v/>
      </c>
      <c r="AH56" s="51" t="str">
        <f aca="false">IF(OR(AF56="",RATE=""),"",AF56*RATE)</f>
        <v/>
      </c>
      <c r="AI56" s="51" t="str">
        <f aca="false">IF(AE56="","",IF(AA56="",J56,AA56)*(N(AB56)+N(AC56)))</f>
        <v/>
      </c>
      <c r="AJ56" s="51" t="str">
        <f aca="false">IF(AE56="","",IF(AA56="",J56,AA56)*N(AD56))</f>
        <v/>
      </c>
      <c r="AK56" s="51" t="str">
        <f aca="false">IF(AE56="","",AI56-AJ56)</f>
        <v/>
      </c>
      <c r="AL56" s="53" t="str">
        <f aca="false">IF(OR(AK56="",AH56="",N(AH56)&lt;=0),"",AK56/AH56)</f>
        <v/>
      </c>
    </row>
    <row r="57" customFormat="false" ht="15" hidden="false" customHeight="false" outlineLevel="0" collapsed="false">
      <c r="A57" s="45" t="str">
        <f aca="false">IF(AND(B57="",D57=""),"",ROW()-5)</f>
        <v/>
      </c>
      <c r="B57" s="40"/>
      <c r="C57" s="50" t="str">
        <f aca="false">IF(B57="","",IFERROR(INDEX(Spaces!$A$6:$A$105,MATCH($B57,SPACE_NAMES,0)),""))</f>
        <v/>
      </c>
      <c r="D57" s="40"/>
      <c r="E57" s="40"/>
      <c r="F57" s="40"/>
      <c r="G57" s="45" t="str">
        <f aca="false">IF(D57="","",IFERROR(INDEX(FX_WATTS,MATCH(D57,FX_NAMES,0)),""))</f>
        <v/>
      </c>
      <c r="H57" s="43"/>
      <c r="I57" s="45" t="str">
        <f aca="false">IF(H57&lt;&gt;"",H57,G57)</f>
        <v/>
      </c>
      <c r="J57" s="43"/>
      <c r="K57" s="42"/>
      <c r="L57" s="43"/>
      <c r="M57" s="44" t="str">
        <f aca="false">IF(J57="","",IF(K57&lt;&gt;"",K57,N(IFERROR(INDEX(Spaces!$F$6:$F$105,MATCH($B57,SPACE_NAMES,0)),0)))*IF(L57&lt;&gt;"",L57,N(IFERROR(INDEX(Spaces!$G$6:$G$105,MATCH($B57,SPACE_NAMES,0)),0))))</f>
        <v/>
      </c>
      <c r="N57" s="46" t="str">
        <f aca="false">IF(OR(J57="",I57=""),"",I57*J57/1000)</f>
        <v/>
      </c>
      <c r="O57" s="44" t="str">
        <f aca="false">IF(N57="","",N57*M57)</f>
        <v/>
      </c>
      <c r="P57" s="51" t="str">
        <f aca="false">IF(OR(O57="",RATE=""),"",O57*RATE)</f>
        <v/>
      </c>
      <c r="Q57" s="42"/>
      <c r="R57" s="40"/>
      <c r="S57" s="40"/>
      <c r="T57" s="40"/>
      <c r="U57" s="40"/>
      <c r="V57" s="40"/>
      <c r="W57" s="40"/>
      <c r="X57" s="40"/>
      <c r="Y57" s="40"/>
      <c r="Z57" s="43"/>
      <c r="AA57" s="43"/>
      <c r="AB57" s="52"/>
      <c r="AC57" s="52"/>
      <c r="AD57" s="52"/>
      <c r="AE57" s="44" t="str">
        <f aca="false">IF(AND(U57="In scope",Z57&lt;&gt;"",J57&lt;&gt;"",N57&lt;&gt;""),Z57*IF(AA57="",J57,AA57)*M57/1000,"")</f>
        <v/>
      </c>
      <c r="AF57" s="44" t="str">
        <f aca="false">IF(AE57="","",O57-AE57)</f>
        <v/>
      </c>
      <c r="AG57" s="46" t="str">
        <f aca="false">IF(AE57="","",N57-Z57*IF(AA57="",J57,AA57)/1000)</f>
        <v/>
      </c>
      <c r="AH57" s="51" t="str">
        <f aca="false">IF(OR(AF57="",RATE=""),"",AF57*RATE)</f>
        <v/>
      </c>
      <c r="AI57" s="51" t="str">
        <f aca="false">IF(AE57="","",IF(AA57="",J57,AA57)*(N(AB57)+N(AC57)))</f>
        <v/>
      </c>
      <c r="AJ57" s="51" t="str">
        <f aca="false">IF(AE57="","",IF(AA57="",J57,AA57)*N(AD57))</f>
        <v/>
      </c>
      <c r="AK57" s="51" t="str">
        <f aca="false">IF(AE57="","",AI57-AJ57)</f>
        <v/>
      </c>
      <c r="AL57" s="53" t="str">
        <f aca="false">IF(OR(AK57="",AH57="",N(AH57)&lt;=0),"",AK57/AH57)</f>
        <v/>
      </c>
    </row>
    <row r="58" customFormat="false" ht="15" hidden="false" customHeight="false" outlineLevel="0" collapsed="false">
      <c r="A58" s="45" t="str">
        <f aca="false">IF(AND(B58="",D58=""),"",ROW()-5)</f>
        <v/>
      </c>
      <c r="B58" s="40"/>
      <c r="C58" s="50" t="str">
        <f aca="false">IF(B58="","",IFERROR(INDEX(Spaces!$A$6:$A$105,MATCH($B58,SPACE_NAMES,0)),""))</f>
        <v/>
      </c>
      <c r="D58" s="40"/>
      <c r="E58" s="40"/>
      <c r="F58" s="40"/>
      <c r="G58" s="45" t="str">
        <f aca="false">IF(D58="","",IFERROR(INDEX(FX_WATTS,MATCH(D58,FX_NAMES,0)),""))</f>
        <v/>
      </c>
      <c r="H58" s="43"/>
      <c r="I58" s="45" t="str">
        <f aca="false">IF(H58&lt;&gt;"",H58,G58)</f>
        <v/>
      </c>
      <c r="J58" s="43"/>
      <c r="K58" s="42"/>
      <c r="L58" s="43"/>
      <c r="M58" s="44" t="str">
        <f aca="false">IF(J58="","",IF(K58&lt;&gt;"",K58,N(IFERROR(INDEX(Spaces!$F$6:$F$105,MATCH($B58,SPACE_NAMES,0)),0)))*IF(L58&lt;&gt;"",L58,N(IFERROR(INDEX(Spaces!$G$6:$G$105,MATCH($B58,SPACE_NAMES,0)),0))))</f>
        <v/>
      </c>
      <c r="N58" s="46" t="str">
        <f aca="false">IF(OR(J58="",I58=""),"",I58*J58/1000)</f>
        <v/>
      </c>
      <c r="O58" s="44" t="str">
        <f aca="false">IF(N58="","",N58*M58)</f>
        <v/>
      </c>
      <c r="P58" s="51" t="str">
        <f aca="false">IF(OR(O58="",RATE=""),"",O58*RATE)</f>
        <v/>
      </c>
      <c r="Q58" s="42"/>
      <c r="R58" s="40"/>
      <c r="S58" s="40"/>
      <c r="T58" s="40"/>
      <c r="U58" s="40"/>
      <c r="V58" s="40"/>
      <c r="W58" s="40"/>
      <c r="X58" s="40"/>
      <c r="Y58" s="40"/>
      <c r="Z58" s="43"/>
      <c r="AA58" s="43"/>
      <c r="AB58" s="52"/>
      <c r="AC58" s="52"/>
      <c r="AD58" s="52"/>
      <c r="AE58" s="44" t="str">
        <f aca="false">IF(AND(U58="In scope",Z58&lt;&gt;"",J58&lt;&gt;"",N58&lt;&gt;""),Z58*IF(AA58="",J58,AA58)*M58/1000,"")</f>
        <v/>
      </c>
      <c r="AF58" s="44" t="str">
        <f aca="false">IF(AE58="","",O58-AE58)</f>
        <v/>
      </c>
      <c r="AG58" s="46" t="str">
        <f aca="false">IF(AE58="","",N58-Z58*IF(AA58="",J58,AA58)/1000)</f>
        <v/>
      </c>
      <c r="AH58" s="51" t="str">
        <f aca="false">IF(OR(AF58="",RATE=""),"",AF58*RATE)</f>
        <v/>
      </c>
      <c r="AI58" s="51" t="str">
        <f aca="false">IF(AE58="","",IF(AA58="",J58,AA58)*(N(AB58)+N(AC58)))</f>
        <v/>
      </c>
      <c r="AJ58" s="51" t="str">
        <f aca="false">IF(AE58="","",IF(AA58="",J58,AA58)*N(AD58))</f>
        <v/>
      </c>
      <c r="AK58" s="51" t="str">
        <f aca="false">IF(AE58="","",AI58-AJ58)</f>
        <v/>
      </c>
      <c r="AL58" s="53" t="str">
        <f aca="false">IF(OR(AK58="",AH58="",N(AH58)&lt;=0),"",AK58/AH58)</f>
        <v/>
      </c>
    </row>
    <row r="59" customFormat="false" ht="15" hidden="false" customHeight="false" outlineLevel="0" collapsed="false">
      <c r="A59" s="45" t="str">
        <f aca="false">IF(AND(B59="",D59=""),"",ROW()-5)</f>
        <v/>
      </c>
      <c r="B59" s="40"/>
      <c r="C59" s="50" t="str">
        <f aca="false">IF(B59="","",IFERROR(INDEX(Spaces!$A$6:$A$105,MATCH($B59,SPACE_NAMES,0)),""))</f>
        <v/>
      </c>
      <c r="D59" s="40"/>
      <c r="E59" s="40"/>
      <c r="F59" s="40"/>
      <c r="G59" s="45" t="str">
        <f aca="false">IF(D59="","",IFERROR(INDEX(FX_WATTS,MATCH(D59,FX_NAMES,0)),""))</f>
        <v/>
      </c>
      <c r="H59" s="43"/>
      <c r="I59" s="45" t="str">
        <f aca="false">IF(H59&lt;&gt;"",H59,G59)</f>
        <v/>
      </c>
      <c r="J59" s="43"/>
      <c r="K59" s="42"/>
      <c r="L59" s="43"/>
      <c r="M59" s="44" t="str">
        <f aca="false">IF(J59="","",IF(K59&lt;&gt;"",K59,N(IFERROR(INDEX(Spaces!$F$6:$F$105,MATCH($B59,SPACE_NAMES,0)),0)))*IF(L59&lt;&gt;"",L59,N(IFERROR(INDEX(Spaces!$G$6:$G$105,MATCH($B59,SPACE_NAMES,0)),0))))</f>
        <v/>
      </c>
      <c r="N59" s="46" t="str">
        <f aca="false">IF(OR(J59="",I59=""),"",I59*J59/1000)</f>
        <v/>
      </c>
      <c r="O59" s="44" t="str">
        <f aca="false">IF(N59="","",N59*M59)</f>
        <v/>
      </c>
      <c r="P59" s="51" t="str">
        <f aca="false">IF(OR(O59="",RATE=""),"",O59*RATE)</f>
        <v/>
      </c>
      <c r="Q59" s="42"/>
      <c r="R59" s="40"/>
      <c r="S59" s="40"/>
      <c r="T59" s="40"/>
      <c r="U59" s="40"/>
      <c r="V59" s="40"/>
      <c r="W59" s="40"/>
      <c r="X59" s="40"/>
      <c r="Y59" s="40"/>
      <c r="Z59" s="43"/>
      <c r="AA59" s="43"/>
      <c r="AB59" s="52"/>
      <c r="AC59" s="52"/>
      <c r="AD59" s="52"/>
      <c r="AE59" s="44" t="str">
        <f aca="false">IF(AND(U59="In scope",Z59&lt;&gt;"",J59&lt;&gt;"",N59&lt;&gt;""),Z59*IF(AA59="",J59,AA59)*M59/1000,"")</f>
        <v/>
      </c>
      <c r="AF59" s="44" t="str">
        <f aca="false">IF(AE59="","",O59-AE59)</f>
        <v/>
      </c>
      <c r="AG59" s="46" t="str">
        <f aca="false">IF(AE59="","",N59-Z59*IF(AA59="",J59,AA59)/1000)</f>
        <v/>
      </c>
      <c r="AH59" s="51" t="str">
        <f aca="false">IF(OR(AF59="",RATE=""),"",AF59*RATE)</f>
        <v/>
      </c>
      <c r="AI59" s="51" t="str">
        <f aca="false">IF(AE59="","",IF(AA59="",J59,AA59)*(N(AB59)+N(AC59)))</f>
        <v/>
      </c>
      <c r="AJ59" s="51" t="str">
        <f aca="false">IF(AE59="","",IF(AA59="",J59,AA59)*N(AD59))</f>
        <v/>
      </c>
      <c r="AK59" s="51" t="str">
        <f aca="false">IF(AE59="","",AI59-AJ59)</f>
        <v/>
      </c>
      <c r="AL59" s="53" t="str">
        <f aca="false">IF(OR(AK59="",AH59="",N(AH59)&lt;=0),"",AK59/AH59)</f>
        <v/>
      </c>
    </row>
    <row r="60" customFormat="false" ht="15" hidden="false" customHeight="false" outlineLevel="0" collapsed="false">
      <c r="A60" s="45" t="str">
        <f aca="false">IF(AND(B60="",D60=""),"",ROW()-5)</f>
        <v/>
      </c>
      <c r="B60" s="40"/>
      <c r="C60" s="50" t="str">
        <f aca="false">IF(B60="","",IFERROR(INDEX(Spaces!$A$6:$A$105,MATCH($B60,SPACE_NAMES,0)),""))</f>
        <v/>
      </c>
      <c r="D60" s="40"/>
      <c r="E60" s="40"/>
      <c r="F60" s="40"/>
      <c r="G60" s="45" t="str">
        <f aca="false">IF(D60="","",IFERROR(INDEX(FX_WATTS,MATCH(D60,FX_NAMES,0)),""))</f>
        <v/>
      </c>
      <c r="H60" s="43"/>
      <c r="I60" s="45" t="str">
        <f aca="false">IF(H60&lt;&gt;"",H60,G60)</f>
        <v/>
      </c>
      <c r="J60" s="43"/>
      <c r="K60" s="42"/>
      <c r="L60" s="43"/>
      <c r="M60" s="44" t="str">
        <f aca="false">IF(J60="","",IF(K60&lt;&gt;"",K60,N(IFERROR(INDEX(Spaces!$F$6:$F$105,MATCH($B60,SPACE_NAMES,0)),0)))*IF(L60&lt;&gt;"",L60,N(IFERROR(INDEX(Spaces!$G$6:$G$105,MATCH($B60,SPACE_NAMES,0)),0))))</f>
        <v/>
      </c>
      <c r="N60" s="46" t="str">
        <f aca="false">IF(OR(J60="",I60=""),"",I60*J60/1000)</f>
        <v/>
      </c>
      <c r="O60" s="44" t="str">
        <f aca="false">IF(N60="","",N60*M60)</f>
        <v/>
      </c>
      <c r="P60" s="51" t="str">
        <f aca="false">IF(OR(O60="",RATE=""),"",O60*RATE)</f>
        <v/>
      </c>
      <c r="Q60" s="42"/>
      <c r="R60" s="40"/>
      <c r="S60" s="40"/>
      <c r="T60" s="40"/>
      <c r="U60" s="40"/>
      <c r="V60" s="40"/>
      <c r="W60" s="40"/>
      <c r="X60" s="40"/>
      <c r="Y60" s="40"/>
      <c r="Z60" s="43"/>
      <c r="AA60" s="43"/>
      <c r="AB60" s="52"/>
      <c r="AC60" s="52"/>
      <c r="AD60" s="52"/>
      <c r="AE60" s="44" t="str">
        <f aca="false">IF(AND(U60="In scope",Z60&lt;&gt;"",J60&lt;&gt;"",N60&lt;&gt;""),Z60*IF(AA60="",J60,AA60)*M60/1000,"")</f>
        <v/>
      </c>
      <c r="AF60" s="44" t="str">
        <f aca="false">IF(AE60="","",O60-AE60)</f>
        <v/>
      </c>
      <c r="AG60" s="46" t="str">
        <f aca="false">IF(AE60="","",N60-Z60*IF(AA60="",J60,AA60)/1000)</f>
        <v/>
      </c>
      <c r="AH60" s="51" t="str">
        <f aca="false">IF(OR(AF60="",RATE=""),"",AF60*RATE)</f>
        <v/>
      </c>
      <c r="AI60" s="51" t="str">
        <f aca="false">IF(AE60="","",IF(AA60="",J60,AA60)*(N(AB60)+N(AC60)))</f>
        <v/>
      </c>
      <c r="AJ60" s="51" t="str">
        <f aca="false">IF(AE60="","",IF(AA60="",J60,AA60)*N(AD60))</f>
        <v/>
      </c>
      <c r="AK60" s="51" t="str">
        <f aca="false">IF(AE60="","",AI60-AJ60)</f>
        <v/>
      </c>
      <c r="AL60" s="53" t="str">
        <f aca="false">IF(OR(AK60="",AH60="",N(AH60)&lt;=0),"",AK60/AH60)</f>
        <v/>
      </c>
    </row>
    <row r="61" customFormat="false" ht="15" hidden="false" customHeight="false" outlineLevel="0" collapsed="false">
      <c r="A61" s="45" t="str">
        <f aca="false">IF(AND(B61="",D61=""),"",ROW()-5)</f>
        <v/>
      </c>
      <c r="B61" s="40"/>
      <c r="C61" s="50" t="str">
        <f aca="false">IF(B61="","",IFERROR(INDEX(Spaces!$A$6:$A$105,MATCH($B61,SPACE_NAMES,0)),""))</f>
        <v/>
      </c>
      <c r="D61" s="40"/>
      <c r="E61" s="40"/>
      <c r="F61" s="40"/>
      <c r="G61" s="45" t="str">
        <f aca="false">IF(D61="","",IFERROR(INDEX(FX_WATTS,MATCH(D61,FX_NAMES,0)),""))</f>
        <v/>
      </c>
      <c r="H61" s="43"/>
      <c r="I61" s="45" t="str">
        <f aca="false">IF(H61&lt;&gt;"",H61,G61)</f>
        <v/>
      </c>
      <c r="J61" s="43"/>
      <c r="K61" s="42"/>
      <c r="L61" s="43"/>
      <c r="M61" s="44" t="str">
        <f aca="false">IF(J61="","",IF(K61&lt;&gt;"",K61,N(IFERROR(INDEX(Spaces!$F$6:$F$105,MATCH($B61,SPACE_NAMES,0)),0)))*IF(L61&lt;&gt;"",L61,N(IFERROR(INDEX(Spaces!$G$6:$G$105,MATCH($B61,SPACE_NAMES,0)),0))))</f>
        <v/>
      </c>
      <c r="N61" s="46" t="str">
        <f aca="false">IF(OR(J61="",I61=""),"",I61*J61/1000)</f>
        <v/>
      </c>
      <c r="O61" s="44" t="str">
        <f aca="false">IF(N61="","",N61*M61)</f>
        <v/>
      </c>
      <c r="P61" s="51" t="str">
        <f aca="false">IF(OR(O61="",RATE=""),"",O61*RATE)</f>
        <v/>
      </c>
      <c r="Q61" s="42"/>
      <c r="R61" s="40"/>
      <c r="S61" s="40"/>
      <c r="T61" s="40"/>
      <c r="U61" s="40"/>
      <c r="V61" s="40"/>
      <c r="W61" s="40"/>
      <c r="X61" s="40"/>
      <c r="Y61" s="40"/>
      <c r="Z61" s="43"/>
      <c r="AA61" s="43"/>
      <c r="AB61" s="52"/>
      <c r="AC61" s="52"/>
      <c r="AD61" s="52"/>
      <c r="AE61" s="44" t="str">
        <f aca="false">IF(AND(U61="In scope",Z61&lt;&gt;"",J61&lt;&gt;"",N61&lt;&gt;""),Z61*IF(AA61="",J61,AA61)*M61/1000,"")</f>
        <v/>
      </c>
      <c r="AF61" s="44" t="str">
        <f aca="false">IF(AE61="","",O61-AE61)</f>
        <v/>
      </c>
      <c r="AG61" s="46" t="str">
        <f aca="false">IF(AE61="","",N61-Z61*IF(AA61="",J61,AA61)/1000)</f>
        <v/>
      </c>
      <c r="AH61" s="51" t="str">
        <f aca="false">IF(OR(AF61="",RATE=""),"",AF61*RATE)</f>
        <v/>
      </c>
      <c r="AI61" s="51" t="str">
        <f aca="false">IF(AE61="","",IF(AA61="",J61,AA61)*(N(AB61)+N(AC61)))</f>
        <v/>
      </c>
      <c r="AJ61" s="51" t="str">
        <f aca="false">IF(AE61="","",IF(AA61="",J61,AA61)*N(AD61))</f>
        <v/>
      </c>
      <c r="AK61" s="51" t="str">
        <f aca="false">IF(AE61="","",AI61-AJ61)</f>
        <v/>
      </c>
      <c r="AL61" s="53" t="str">
        <f aca="false">IF(OR(AK61="",AH61="",N(AH61)&lt;=0),"",AK61/AH61)</f>
        <v/>
      </c>
    </row>
    <row r="62" customFormat="false" ht="15" hidden="false" customHeight="false" outlineLevel="0" collapsed="false">
      <c r="A62" s="45" t="str">
        <f aca="false">IF(AND(B62="",D62=""),"",ROW()-5)</f>
        <v/>
      </c>
      <c r="B62" s="40"/>
      <c r="C62" s="50" t="str">
        <f aca="false">IF(B62="","",IFERROR(INDEX(Spaces!$A$6:$A$105,MATCH($B62,SPACE_NAMES,0)),""))</f>
        <v/>
      </c>
      <c r="D62" s="40"/>
      <c r="E62" s="40"/>
      <c r="F62" s="40"/>
      <c r="G62" s="45" t="str">
        <f aca="false">IF(D62="","",IFERROR(INDEX(FX_WATTS,MATCH(D62,FX_NAMES,0)),""))</f>
        <v/>
      </c>
      <c r="H62" s="43"/>
      <c r="I62" s="45" t="str">
        <f aca="false">IF(H62&lt;&gt;"",H62,G62)</f>
        <v/>
      </c>
      <c r="J62" s="43"/>
      <c r="K62" s="42"/>
      <c r="L62" s="43"/>
      <c r="M62" s="44" t="str">
        <f aca="false">IF(J62="","",IF(K62&lt;&gt;"",K62,N(IFERROR(INDEX(Spaces!$F$6:$F$105,MATCH($B62,SPACE_NAMES,0)),0)))*IF(L62&lt;&gt;"",L62,N(IFERROR(INDEX(Spaces!$G$6:$G$105,MATCH($B62,SPACE_NAMES,0)),0))))</f>
        <v/>
      </c>
      <c r="N62" s="46" t="str">
        <f aca="false">IF(OR(J62="",I62=""),"",I62*J62/1000)</f>
        <v/>
      </c>
      <c r="O62" s="44" t="str">
        <f aca="false">IF(N62="","",N62*M62)</f>
        <v/>
      </c>
      <c r="P62" s="51" t="str">
        <f aca="false">IF(OR(O62="",RATE=""),"",O62*RATE)</f>
        <v/>
      </c>
      <c r="Q62" s="42"/>
      <c r="R62" s="40"/>
      <c r="S62" s="40"/>
      <c r="T62" s="40"/>
      <c r="U62" s="40"/>
      <c r="V62" s="40"/>
      <c r="W62" s="40"/>
      <c r="X62" s="40"/>
      <c r="Y62" s="40"/>
      <c r="Z62" s="43"/>
      <c r="AA62" s="43"/>
      <c r="AB62" s="52"/>
      <c r="AC62" s="52"/>
      <c r="AD62" s="52"/>
      <c r="AE62" s="44" t="str">
        <f aca="false">IF(AND(U62="In scope",Z62&lt;&gt;"",J62&lt;&gt;"",N62&lt;&gt;""),Z62*IF(AA62="",J62,AA62)*M62/1000,"")</f>
        <v/>
      </c>
      <c r="AF62" s="44" t="str">
        <f aca="false">IF(AE62="","",O62-AE62)</f>
        <v/>
      </c>
      <c r="AG62" s="46" t="str">
        <f aca="false">IF(AE62="","",N62-Z62*IF(AA62="",J62,AA62)/1000)</f>
        <v/>
      </c>
      <c r="AH62" s="51" t="str">
        <f aca="false">IF(OR(AF62="",RATE=""),"",AF62*RATE)</f>
        <v/>
      </c>
      <c r="AI62" s="51" t="str">
        <f aca="false">IF(AE62="","",IF(AA62="",J62,AA62)*(N(AB62)+N(AC62)))</f>
        <v/>
      </c>
      <c r="AJ62" s="51" t="str">
        <f aca="false">IF(AE62="","",IF(AA62="",J62,AA62)*N(AD62))</f>
        <v/>
      </c>
      <c r="AK62" s="51" t="str">
        <f aca="false">IF(AE62="","",AI62-AJ62)</f>
        <v/>
      </c>
      <c r="AL62" s="53" t="str">
        <f aca="false">IF(OR(AK62="",AH62="",N(AH62)&lt;=0),"",AK62/AH62)</f>
        <v/>
      </c>
    </row>
    <row r="63" customFormat="false" ht="15" hidden="false" customHeight="false" outlineLevel="0" collapsed="false">
      <c r="A63" s="45" t="str">
        <f aca="false">IF(AND(B63="",D63=""),"",ROW()-5)</f>
        <v/>
      </c>
      <c r="B63" s="40"/>
      <c r="C63" s="50" t="str">
        <f aca="false">IF(B63="","",IFERROR(INDEX(Spaces!$A$6:$A$105,MATCH($B63,SPACE_NAMES,0)),""))</f>
        <v/>
      </c>
      <c r="D63" s="40"/>
      <c r="E63" s="40"/>
      <c r="F63" s="40"/>
      <c r="G63" s="45" t="str">
        <f aca="false">IF(D63="","",IFERROR(INDEX(FX_WATTS,MATCH(D63,FX_NAMES,0)),""))</f>
        <v/>
      </c>
      <c r="H63" s="43"/>
      <c r="I63" s="45" t="str">
        <f aca="false">IF(H63&lt;&gt;"",H63,G63)</f>
        <v/>
      </c>
      <c r="J63" s="43"/>
      <c r="K63" s="42"/>
      <c r="L63" s="43"/>
      <c r="M63" s="44" t="str">
        <f aca="false">IF(J63="","",IF(K63&lt;&gt;"",K63,N(IFERROR(INDEX(Spaces!$F$6:$F$105,MATCH($B63,SPACE_NAMES,0)),0)))*IF(L63&lt;&gt;"",L63,N(IFERROR(INDEX(Spaces!$G$6:$G$105,MATCH($B63,SPACE_NAMES,0)),0))))</f>
        <v/>
      </c>
      <c r="N63" s="46" t="str">
        <f aca="false">IF(OR(J63="",I63=""),"",I63*J63/1000)</f>
        <v/>
      </c>
      <c r="O63" s="44" t="str">
        <f aca="false">IF(N63="","",N63*M63)</f>
        <v/>
      </c>
      <c r="P63" s="51" t="str">
        <f aca="false">IF(OR(O63="",RATE=""),"",O63*RATE)</f>
        <v/>
      </c>
      <c r="Q63" s="42"/>
      <c r="R63" s="40"/>
      <c r="S63" s="40"/>
      <c r="T63" s="40"/>
      <c r="U63" s="40"/>
      <c r="V63" s="40"/>
      <c r="W63" s="40"/>
      <c r="X63" s="40"/>
      <c r="Y63" s="40"/>
      <c r="Z63" s="43"/>
      <c r="AA63" s="43"/>
      <c r="AB63" s="52"/>
      <c r="AC63" s="52"/>
      <c r="AD63" s="52"/>
      <c r="AE63" s="44" t="str">
        <f aca="false">IF(AND(U63="In scope",Z63&lt;&gt;"",J63&lt;&gt;"",N63&lt;&gt;""),Z63*IF(AA63="",J63,AA63)*M63/1000,"")</f>
        <v/>
      </c>
      <c r="AF63" s="44" t="str">
        <f aca="false">IF(AE63="","",O63-AE63)</f>
        <v/>
      </c>
      <c r="AG63" s="46" t="str">
        <f aca="false">IF(AE63="","",N63-Z63*IF(AA63="",J63,AA63)/1000)</f>
        <v/>
      </c>
      <c r="AH63" s="51" t="str">
        <f aca="false">IF(OR(AF63="",RATE=""),"",AF63*RATE)</f>
        <v/>
      </c>
      <c r="AI63" s="51" t="str">
        <f aca="false">IF(AE63="","",IF(AA63="",J63,AA63)*(N(AB63)+N(AC63)))</f>
        <v/>
      </c>
      <c r="AJ63" s="51" t="str">
        <f aca="false">IF(AE63="","",IF(AA63="",J63,AA63)*N(AD63))</f>
        <v/>
      </c>
      <c r="AK63" s="51" t="str">
        <f aca="false">IF(AE63="","",AI63-AJ63)</f>
        <v/>
      </c>
      <c r="AL63" s="53" t="str">
        <f aca="false">IF(OR(AK63="",AH63="",N(AH63)&lt;=0),"",AK63/AH63)</f>
        <v/>
      </c>
    </row>
    <row r="64" customFormat="false" ht="15" hidden="false" customHeight="false" outlineLevel="0" collapsed="false">
      <c r="A64" s="45" t="str">
        <f aca="false">IF(AND(B64="",D64=""),"",ROW()-5)</f>
        <v/>
      </c>
      <c r="B64" s="40"/>
      <c r="C64" s="50" t="str">
        <f aca="false">IF(B64="","",IFERROR(INDEX(Spaces!$A$6:$A$105,MATCH($B64,SPACE_NAMES,0)),""))</f>
        <v/>
      </c>
      <c r="D64" s="40"/>
      <c r="E64" s="40"/>
      <c r="F64" s="40"/>
      <c r="G64" s="45" t="str">
        <f aca="false">IF(D64="","",IFERROR(INDEX(FX_WATTS,MATCH(D64,FX_NAMES,0)),""))</f>
        <v/>
      </c>
      <c r="H64" s="43"/>
      <c r="I64" s="45" t="str">
        <f aca="false">IF(H64&lt;&gt;"",H64,G64)</f>
        <v/>
      </c>
      <c r="J64" s="43"/>
      <c r="K64" s="42"/>
      <c r="L64" s="43"/>
      <c r="M64" s="44" t="str">
        <f aca="false">IF(J64="","",IF(K64&lt;&gt;"",K64,N(IFERROR(INDEX(Spaces!$F$6:$F$105,MATCH($B64,SPACE_NAMES,0)),0)))*IF(L64&lt;&gt;"",L64,N(IFERROR(INDEX(Spaces!$G$6:$G$105,MATCH($B64,SPACE_NAMES,0)),0))))</f>
        <v/>
      </c>
      <c r="N64" s="46" t="str">
        <f aca="false">IF(OR(J64="",I64=""),"",I64*J64/1000)</f>
        <v/>
      </c>
      <c r="O64" s="44" t="str">
        <f aca="false">IF(N64="","",N64*M64)</f>
        <v/>
      </c>
      <c r="P64" s="51" t="str">
        <f aca="false">IF(OR(O64="",RATE=""),"",O64*RATE)</f>
        <v/>
      </c>
      <c r="Q64" s="42"/>
      <c r="R64" s="40"/>
      <c r="S64" s="40"/>
      <c r="T64" s="40"/>
      <c r="U64" s="40"/>
      <c r="V64" s="40"/>
      <c r="W64" s="40"/>
      <c r="X64" s="40"/>
      <c r="Y64" s="40"/>
      <c r="Z64" s="43"/>
      <c r="AA64" s="43"/>
      <c r="AB64" s="52"/>
      <c r="AC64" s="52"/>
      <c r="AD64" s="52"/>
      <c r="AE64" s="44" t="str">
        <f aca="false">IF(AND(U64="In scope",Z64&lt;&gt;"",J64&lt;&gt;"",N64&lt;&gt;""),Z64*IF(AA64="",J64,AA64)*M64/1000,"")</f>
        <v/>
      </c>
      <c r="AF64" s="44" t="str">
        <f aca="false">IF(AE64="","",O64-AE64)</f>
        <v/>
      </c>
      <c r="AG64" s="46" t="str">
        <f aca="false">IF(AE64="","",N64-Z64*IF(AA64="",J64,AA64)/1000)</f>
        <v/>
      </c>
      <c r="AH64" s="51" t="str">
        <f aca="false">IF(OR(AF64="",RATE=""),"",AF64*RATE)</f>
        <v/>
      </c>
      <c r="AI64" s="51" t="str">
        <f aca="false">IF(AE64="","",IF(AA64="",J64,AA64)*(N(AB64)+N(AC64)))</f>
        <v/>
      </c>
      <c r="AJ64" s="51" t="str">
        <f aca="false">IF(AE64="","",IF(AA64="",J64,AA64)*N(AD64))</f>
        <v/>
      </c>
      <c r="AK64" s="51" t="str">
        <f aca="false">IF(AE64="","",AI64-AJ64)</f>
        <v/>
      </c>
      <c r="AL64" s="53" t="str">
        <f aca="false">IF(OR(AK64="",AH64="",N(AH64)&lt;=0),"",AK64/AH64)</f>
        <v/>
      </c>
    </row>
    <row r="65" customFormat="false" ht="15" hidden="false" customHeight="false" outlineLevel="0" collapsed="false">
      <c r="A65" s="45" t="str">
        <f aca="false">IF(AND(B65="",D65=""),"",ROW()-5)</f>
        <v/>
      </c>
      <c r="B65" s="40"/>
      <c r="C65" s="50" t="str">
        <f aca="false">IF(B65="","",IFERROR(INDEX(Spaces!$A$6:$A$105,MATCH($B65,SPACE_NAMES,0)),""))</f>
        <v/>
      </c>
      <c r="D65" s="40"/>
      <c r="E65" s="40"/>
      <c r="F65" s="40"/>
      <c r="G65" s="45" t="str">
        <f aca="false">IF(D65="","",IFERROR(INDEX(FX_WATTS,MATCH(D65,FX_NAMES,0)),""))</f>
        <v/>
      </c>
      <c r="H65" s="43"/>
      <c r="I65" s="45" t="str">
        <f aca="false">IF(H65&lt;&gt;"",H65,G65)</f>
        <v/>
      </c>
      <c r="J65" s="43"/>
      <c r="K65" s="42"/>
      <c r="L65" s="43"/>
      <c r="M65" s="44" t="str">
        <f aca="false">IF(J65="","",IF(K65&lt;&gt;"",K65,N(IFERROR(INDEX(Spaces!$F$6:$F$105,MATCH($B65,SPACE_NAMES,0)),0)))*IF(L65&lt;&gt;"",L65,N(IFERROR(INDEX(Spaces!$G$6:$G$105,MATCH($B65,SPACE_NAMES,0)),0))))</f>
        <v/>
      </c>
      <c r="N65" s="46" t="str">
        <f aca="false">IF(OR(J65="",I65=""),"",I65*J65/1000)</f>
        <v/>
      </c>
      <c r="O65" s="44" t="str">
        <f aca="false">IF(N65="","",N65*M65)</f>
        <v/>
      </c>
      <c r="P65" s="51" t="str">
        <f aca="false">IF(OR(O65="",RATE=""),"",O65*RATE)</f>
        <v/>
      </c>
      <c r="Q65" s="42"/>
      <c r="R65" s="40"/>
      <c r="S65" s="40"/>
      <c r="T65" s="40"/>
      <c r="U65" s="40"/>
      <c r="V65" s="40"/>
      <c r="W65" s="40"/>
      <c r="X65" s="40"/>
      <c r="Y65" s="40"/>
      <c r="Z65" s="43"/>
      <c r="AA65" s="43"/>
      <c r="AB65" s="52"/>
      <c r="AC65" s="52"/>
      <c r="AD65" s="52"/>
      <c r="AE65" s="44" t="str">
        <f aca="false">IF(AND(U65="In scope",Z65&lt;&gt;"",J65&lt;&gt;"",N65&lt;&gt;""),Z65*IF(AA65="",J65,AA65)*M65/1000,"")</f>
        <v/>
      </c>
      <c r="AF65" s="44" t="str">
        <f aca="false">IF(AE65="","",O65-AE65)</f>
        <v/>
      </c>
      <c r="AG65" s="46" t="str">
        <f aca="false">IF(AE65="","",N65-Z65*IF(AA65="",J65,AA65)/1000)</f>
        <v/>
      </c>
      <c r="AH65" s="51" t="str">
        <f aca="false">IF(OR(AF65="",RATE=""),"",AF65*RATE)</f>
        <v/>
      </c>
      <c r="AI65" s="51" t="str">
        <f aca="false">IF(AE65="","",IF(AA65="",J65,AA65)*(N(AB65)+N(AC65)))</f>
        <v/>
      </c>
      <c r="AJ65" s="51" t="str">
        <f aca="false">IF(AE65="","",IF(AA65="",J65,AA65)*N(AD65))</f>
        <v/>
      </c>
      <c r="AK65" s="51" t="str">
        <f aca="false">IF(AE65="","",AI65-AJ65)</f>
        <v/>
      </c>
      <c r="AL65" s="53" t="str">
        <f aca="false">IF(OR(AK65="",AH65="",N(AH65)&lt;=0),"",AK65/AH65)</f>
        <v/>
      </c>
    </row>
    <row r="66" customFormat="false" ht="15" hidden="false" customHeight="false" outlineLevel="0" collapsed="false">
      <c r="A66" s="45" t="str">
        <f aca="false">IF(AND(B66="",D66=""),"",ROW()-5)</f>
        <v/>
      </c>
      <c r="B66" s="40"/>
      <c r="C66" s="50" t="str">
        <f aca="false">IF(B66="","",IFERROR(INDEX(Spaces!$A$6:$A$105,MATCH($B66,SPACE_NAMES,0)),""))</f>
        <v/>
      </c>
      <c r="D66" s="40"/>
      <c r="E66" s="40"/>
      <c r="F66" s="40"/>
      <c r="G66" s="45" t="str">
        <f aca="false">IF(D66="","",IFERROR(INDEX(FX_WATTS,MATCH(D66,FX_NAMES,0)),""))</f>
        <v/>
      </c>
      <c r="H66" s="43"/>
      <c r="I66" s="45" t="str">
        <f aca="false">IF(H66&lt;&gt;"",H66,G66)</f>
        <v/>
      </c>
      <c r="J66" s="43"/>
      <c r="K66" s="42"/>
      <c r="L66" s="43"/>
      <c r="M66" s="44" t="str">
        <f aca="false">IF(J66="","",IF(K66&lt;&gt;"",K66,N(IFERROR(INDEX(Spaces!$F$6:$F$105,MATCH($B66,SPACE_NAMES,0)),0)))*IF(L66&lt;&gt;"",L66,N(IFERROR(INDEX(Spaces!$G$6:$G$105,MATCH($B66,SPACE_NAMES,0)),0))))</f>
        <v/>
      </c>
      <c r="N66" s="46" t="str">
        <f aca="false">IF(OR(J66="",I66=""),"",I66*J66/1000)</f>
        <v/>
      </c>
      <c r="O66" s="44" t="str">
        <f aca="false">IF(N66="","",N66*M66)</f>
        <v/>
      </c>
      <c r="P66" s="51" t="str">
        <f aca="false">IF(OR(O66="",RATE=""),"",O66*RATE)</f>
        <v/>
      </c>
      <c r="Q66" s="42"/>
      <c r="R66" s="40"/>
      <c r="S66" s="40"/>
      <c r="T66" s="40"/>
      <c r="U66" s="40"/>
      <c r="V66" s="40"/>
      <c r="W66" s="40"/>
      <c r="X66" s="40"/>
      <c r="Y66" s="40"/>
      <c r="Z66" s="43"/>
      <c r="AA66" s="43"/>
      <c r="AB66" s="52"/>
      <c r="AC66" s="52"/>
      <c r="AD66" s="52"/>
      <c r="AE66" s="44" t="str">
        <f aca="false">IF(AND(U66="In scope",Z66&lt;&gt;"",J66&lt;&gt;"",N66&lt;&gt;""),Z66*IF(AA66="",J66,AA66)*M66/1000,"")</f>
        <v/>
      </c>
      <c r="AF66" s="44" t="str">
        <f aca="false">IF(AE66="","",O66-AE66)</f>
        <v/>
      </c>
      <c r="AG66" s="46" t="str">
        <f aca="false">IF(AE66="","",N66-Z66*IF(AA66="",J66,AA66)/1000)</f>
        <v/>
      </c>
      <c r="AH66" s="51" t="str">
        <f aca="false">IF(OR(AF66="",RATE=""),"",AF66*RATE)</f>
        <v/>
      </c>
      <c r="AI66" s="51" t="str">
        <f aca="false">IF(AE66="","",IF(AA66="",J66,AA66)*(N(AB66)+N(AC66)))</f>
        <v/>
      </c>
      <c r="AJ66" s="51" t="str">
        <f aca="false">IF(AE66="","",IF(AA66="",J66,AA66)*N(AD66))</f>
        <v/>
      </c>
      <c r="AK66" s="51" t="str">
        <f aca="false">IF(AE66="","",AI66-AJ66)</f>
        <v/>
      </c>
      <c r="AL66" s="53" t="str">
        <f aca="false">IF(OR(AK66="",AH66="",N(AH66)&lt;=0),"",AK66/AH66)</f>
        <v/>
      </c>
    </row>
    <row r="67" customFormat="false" ht="15" hidden="false" customHeight="false" outlineLevel="0" collapsed="false">
      <c r="A67" s="45" t="str">
        <f aca="false">IF(AND(B67="",D67=""),"",ROW()-5)</f>
        <v/>
      </c>
      <c r="B67" s="40"/>
      <c r="C67" s="50" t="str">
        <f aca="false">IF(B67="","",IFERROR(INDEX(Spaces!$A$6:$A$105,MATCH($B67,SPACE_NAMES,0)),""))</f>
        <v/>
      </c>
      <c r="D67" s="40"/>
      <c r="E67" s="40"/>
      <c r="F67" s="40"/>
      <c r="G67" s="45" t="str">
        <f aca="false">IF(D67="","",IFERROR(INDEX(FX_WATTS,MATCH(D67,FX_NAMES,0)),""))</f>
        <v/>
      </c>
      <c r="H67" s="43"/>
      <c r="I67" s="45" t="str">
        <f aca="false">IF(H67&lt;&gt;"",H67,G67)</f>
        <v/>
      </c>
      <c r="J67" s="43"/>
      <c r="K67" s="42"/>
      <c r="L67" s="43"/>
      <c r="M67" s="44" t="str">
        <f aca="false">IF(J67="","",IF(K67&lt;&gt;"",K67,N(IFERROR(INDEX(Spaces!$F$6:$F$105,MATCH($B67,SPACE_NAMES,0)),0)))*IF(L67&lt;&gt;"",L67,N(IFERROR(INDEX(Spaces!$G$6:$G$105,MATCH($B67,SPACE_NAMES,0)),0))))</f>
        <v/>
      </c>
      <c r="N67" s="46" t="str">
        <f aca="false">IF(OR(J67="",I67=""),"",I67*J67/1000)</f>
        <v/>
      </c>
      <c r="O67" s="44" t="str">
        <f aca="false">IF(N67="","",N67*M67)</f>
        <v/>
      </c>
      <c r="P67" s="51" t="str">
        <f aca="false">IF(OR(O67="",RATE=""),"",O67*RATE)</f>
        <v/>
      </c>
      <c r="Q67" s="42"/>
      <c r="R67" s="40"/>
      <c r="S67" s="40"/>
      <c r="T67" s="40"/>
      <c r="U67" s="40"/>
      <c r="V67" s="40"/>
      <c r="W67" s="40"/>
      <c r="X67" s="40"/>
      <c r="Y67" s="40"/>
      <c r="Z67" s="43"/>
      <c r="AA67" s="43"/>
      <c r="AB67" s="52"/>
      <c r="AC67" s="52"/>
      <c r="AD67" s="52"/>
      <c r="AE67" s="44" t="str">
        <f aca="false">IF(AND(U67="In scope",Z67&lt;&gt;"",J67&lt;&gt;"",N67&lt;&gt;""),Z67*IF(AA67="",J67,AA67)*M67/1000,"")</f>
        <v/>
      </c>
      <c r="AF67" s="44" t="str">
        <f aca="false">IF(AE67="","",O67-AE67)</f>
        <v/>
      </c>
      <c r="AG67" s="46" t="str">
        <f aca="false">IF(AE67="","",N67-Z67*IF(AA67="",J67,AA67)/1000)</f>
        <v/>
      </c>
      <c r="AH67" s="51" t="str">
        <f aca="false">IF(OR(AF67="",RATE=""),"",AF67*RATE)</f>
        <v/>
      </c>
      <c r="AI67" s="51" t="str">
        <f aca="false">IF(AE67="","",IF(AA67="",J67,AA67)*(N(AB67)+N(AC67)))</f>
        <v/>
      </c>
      <c r="AJ67" s="51" t="str">
        <f aca="false">IF(AE67="","",IF(AA67="",J67,AA67)*N(AD67))</f>
        <v/>
      </c>
      <c r="AK67" s="51" t="str">
        <f aca="false">IF(AE67="","",AI67-AJ67)</f>
        <v/>
      </c>
      <c r="AL67" s="53" t="str">
        <f aca="false">IF(OR(AK67="",AH67="",N(AH67)&lt;=0),"",AK67/AH67)</f>
        <v/>
      </c>
    </row>
    <row r="68" customFormat="false" ht="15" hidden="false" customHeight="false" outlineLevel="0" collapsed="false">
      <c r="A68" s="45" t="str">
        <f aca="false">IF(AND(B68="",D68=""),"",ROW()-5)</f>
        <v/>
      </c>
      <c r="B68" s="40"/>
      <c r="C68" s="50" t="str">
        <f aca="false">IF(B68="","",IFERROR(INDEX(Spaces!$A$6:$A$105,MATCH($B68,SPACE_NAMES,0)),""))</f>
        <v/>
      </c>
      <c r="D68" s="40"/>
      <c r="E68" s="40"/>
      <c r="F68" s="40"/>
      <c r="G68" s="45" t="str">
        <f aca="false">IF(D68="","",IFERROR(INDEX(FX_WATTS,MATCH(D68,FX_NAMES,0)),""))</f>
        <v/>
      </c>
      <c r="H68" s="43"/>
      <c r="I68" s="45" t="str">
        <f aca="false">IF(H68&lt;&gt;"",H68,G68)</f>
        <v/>
      </c>
      <c r="J68" s="43"/>
      <c r="K68" s="42"/>
      <c r="L68" s="43"/>
      <c r="M68" s="44" t="str">
        <f aca="false">IF(J68="","",IF(K68&lt;&gt;"",K68,N(IFERROR(INDEX(Spaces!$F$6:$F$105,MATCH($B68,SPACE_NAMES,0)),0)))*IF(L68&lt;&gt;"",L68,N(IFERROR(INDEX(Spaces!$G$6:$G$105,MATCH($B68,SPACE_NAMES,0)),0))))</f>
        <v/>
      </c>
      <c r="N68" s="46" t="str">
        <f aca="false">IF(OR(J68="",I68=""),"",I68*J68/1000)</f>
        <v/>
      </c>
      <c r="O68" s="44" t="str">
        <f aca="false">IF(N68="","",N68*M68)</f>
        <v/>
      </c>
      <c r="P68" s="51" t="str">
        <f aca="false">IF(OR(O68="",RATE=""),"",O68*RATE)</f>
        <v/>
      </c>
      <c r="Q68" s="42"/>
      <c r="R68" s="40"/>
      <c r="S68" s="40"/>
      <c r="T68" s="40"/>
      <c r="U68" s="40"/>
      <c r="V68" s="40"/>
      <c r="W68" s="40"/>
      <c r="X68" s="40"/>
      <c r="Y68" s="40"/>
      <c r="Z68" s="43"/>
      <c r="AA68" s="43"/>
      <c r="AB68" s="52"/>
      <c r="AC68" s="52"/>
      <c r="AD68" s="52"/>
      <c r="AE68" s="44" t="str">
        <f aca="false">IF(AND(U68="In scope",Z68&lt;&gt;"",J68&lt;&gt;"",N68&lt;&gt;""),Z68*IF(AA68="",J68,AA68)*M68/1000,"")</f>
        <v/>
      </c>
      <c r="AF68" s="44" t="str">
        <f aca="false">IF(AE68="","",O68-AE68)</f>
        <v/>
      </c>
      <c r="AG68" s="46" t="str">
        <f aca="false">IF(AE68="","",N68-Z68*IF(AA68="",J68,AA68)/1000)</f>
        <v/>
      </c>
      <c r="AH68" s="51" t="str">
        <f aca="false">IF(OR(AF68="",RATE=""),"",AF68*RATE)</f>
        <v/>
      </c>
      <c r="AI68" s="51" t="str">
        <f aca="false">IF(AE68="","",IF(AA68="",J68,AA68)*(N(AB68)+N(AC68)))</f>
        <v/>
      </c>
      <c r="AJ68" s="51" t="str">
        <f aca="false">IF(AE68="","",IF(AA68="",J68,AA68)*N(AD68))</f>
        <v/>
      </c>
      <c r="AK68" s="51" t="str">
        <f aca="false">IF(AE68="","",AI68-AJ68)</f>
        <v/>
      </c>
      <c r="AL68" s="53" t="str">
        <f aca="false">IF(OR(AK68="",AH68="",N(AH68)&lt;=0),"",AK68/AH68)</f>
        <v/>
      </c>
    </row>
    <row r="69" customFormat="false" ht="15" hidden="false" customHeight="false" outlineLevel="0" collapsed="false">
      <c r="A69" s="45" t="str">
        <f aca="false">IF(AND(B69="",D69=""),"",ROW()-5)</f>
        <v/>
      </c>
      <c r="B69" s="40"/>
      <c r="C69" s="50" t="str">
        <f aca="false">IF(B69="","",IFERROR(INDEX(Spaces!$A$6:$A$105,MATCH($B69,SPACE_NAMES,0)),""))</f>
        <v/>
      </c>
      <c r="D69" s="40"/>
      <c r="E69" s="40"/>
      <c r="F69" s="40"/>
      <c r="G69" s="45" t="str">
        <f aca="false">IF(D69="","",IFERROR(INDEX(FX_WATTS,MATCH(D69,FX_NAMES,0)),""))</f>
        <v/>
      </c>
      <c r="H69" s="43"/>
      <c r="I69" s="45" t="str">
        <f aca="false">IF(H69&lt;&gt;"",H69,G69)</f>
        <v/>
      </c>
      <c r="J69" s="43"/>
      <c r="K69" s="42"/>
      <c r="L69" s="43"/>
      <c r="M69" s="44" t="str">
        <f aca="false">IF(J69="","",IF(K69&lt;&gt;"",K69,N(IFERROR(INDEX(Spaces!$F$6:$F$105,MATCH($B69,SPACE_NAMES,0)),0)))*IF(L69&lt;&gt;"",L69,N(IFERROR(INDEX(Spaces!$G$6:$G$105,MATCH($B69,SPACE_NAMES,0)),0))))</f>
        <v/>
      </c>
      <c r="N69" s="46" t="str">
        <f aca="false">IF(OR(J69="",I69=""),"",I69*J69/1000)</f>
        <v/>
      </c>
      <c r="O69" s="44" t="str">
        <f aca="false">IF(N69="","",N69*M69)</f>
        <v/>
      </c>
      <c r="P69" s="51" t="str">
        <f aca="false">IF(OR(O69="",RATE=""),"",O69*RATE)</f>
        <v/>
      </c>
      <c r="Q69" s="42"/>
      <c r="R69" s="40"/>
      <c r="S69" s="40"/>
      <c r="T69" s="40"/>
      <c r="U69" s="40"/>
      <c r="V69" s="40"/>
      <c r="W69" s="40"/>
      <c r="X69" s="40"/>
      <c r="Y69" s="40"/>
      <c r="Z69" s="43"/>
      <c r="AA69" s="43"/>
      <c r="AB69" s="52"/>
      <c r="AC69" s="52"/>
      <c r="AD69" s="52"/>
      <c r="AE69" s="44" t="str">
        <f aca="false">IF(AND(U69="In scope",Z69&lt;&gt;"",J69&lt;&gt;"",N69&lt;&gt;""),Z69*IF(AA69="",J69,AA69)*M69/1000,"")</f>
        <v/>
      </c>
      <c r="AF69" s="44" t="str">
        <f aca="false">IF(AE69="","",O69-AE69)</f>
        <v/>
      </c>
      <c r="AG69" s="46" t="str">
        <f aca="false">IF(AE69="","",N69-Z69*IF(AA69="",J69,AA69)/1000)</f>
        <v/>
      </c>
      <c r="AH69" s="51" t="str">
        <f aca="false">IF(OR(AF69="",RATE=""),"",AF69*RATE)</f>
        <v/>
      </c>
      <c r="AI69" s="51" t="str">
        <f aca="false">IF(AE69="","",IF(AA69="",J69,AA69)*(N(AB69)+N(AC69)))</f>
        <v/>
      </c>
      <c r="AJ69" s="51" t="str">
        <f aca="false">IF(AE69="","",IF(AA69="",J69,AA69)*N(AD69))</f>
        <v/>
      </c>
      <c r="AK69" s="51" t="str">
        <f aca="false">IF(AE69="","",AI69-AJ69)</f>
        <v/>
      </c>
      <c r="AL69" s="53" t="str">
        <f aca="false">IF(OR(AK69="",AH69="",N(AH69)&lt;=0),"",AK69/AH69)</f>
        <v/>
      </c>
    </row>
    <row r="70" customFormat="false" ht="15" hidden="false" customHeight="false" outlineLevel="0" collapsed="false">
      <c r="A70" s="45" t="str">
        <f aca="false">IF(AND(B70="",D70=""),"",ROW()-5)</f>
        <v/>
      </c>
      <c r="B70" s="40"/>
      <c r="C70" s="50" t="str">
        <f aca="false">IF(B70="","",IFERROR(INDEX(Spaces!$A$6:$A$105,MATCH($B70,SPACE_NAMES,0)),""))</f>
        <v/>
      </c>
      <c r="D70" s="40"/>
      <c r="E70" s="40"/>
      <c r="F70" s="40"/>
      <c r="G70" s="45" t="str">
        <f aca="false">IF(D70="","",IFERROR(INDEX(FX_WATTS,MATCH(D70,FX_NAMES,0)),""))</f>
        <v/>
      </c>
      <c r="H70" s="43"/>
      <c r="I70" s="45" t="str">
        <f aca="false">IF(H70&lt;&gt;"",H70,G70)</f>
        <v/>
      </c>
      <c r="J70" s="43"/>
      <c r="K70" s="42"/>
      <c r="L70" s="43"/>
      <c r="M70" s="44" t="str">
        <f aca="false">IF(J70="","",IF(K70&lt;&gt;"",K70,N(IFERROR(INDEX(Spaces!$F$6:$F$105,MATCH($B70,SPACE_NAMES,0)),0)))*IF(L70&lt;&gt;"",L70,N(IFERROR(INDEX(Spaces!$G$6:$G$105,MATCH($B70,SPACE_NAMES,0)),0))))</f>
        <v/>
      </c>
      <c r="N70" s="46" t="str">
        <f aca="false">IF(OR(J70="",I70=""),"",I70*J70/1000)</f>
        <v/>
      </c>
      <c r="O70" s="44" t="str">
        <f aca="false">IF(N70="","",N70*M70)</f>
        <v/>
      </c>
      <c r="P70" s="51" t="str">
        <f aca="false">IF(OR(O70="",RATE=""),"",O70*RATE)</f>
        <v/>
      </c>
      <c r="Q70" s="42"/>
      <c r="R70" s="40"/>
      <c r="S70" s="40"/>
      <c r="T70" s="40"/>
      <c r="U70" s="40"/>
      <c r="V70" s="40"/>
      <c r="W70" s="40"/>
      <c r="X70" s="40"/>
      <c r="Y70" s="40"/>
      <c r="Z70" s="43"/>
      <c r="AA70" s="43"/>
      <c r="AB70" s="52"/>
      <c r="AC70" s="52"/>
      <c r="AD70" s="52"/>
      <c r="AE70" s="44" t="str">
        <f aca="false">IF(AND(U70="In scope",Z70&lt;&gt;"",J70&lt;&gt;"",N70&lt;&gt;""),Z70*IF(AA70="",J70,AA70)*M70/1000,"")</f>
        <v/>
      </c>
      <c r="AF70" s="44" t="str">
        <f aca="false">IF(AE70="","",O70-AE70)</f>
        <v/>
      </c>
      <c r="AG70" s="46" t="str">
        <f aca="false">IF(AE70="","",N70-Z70*IF(AA70="",J70,AA70)/1000)</f>
        <v/>
      </c>
      <c r="AH70" s="51" t="str">
        <f aca="false">IF(OR(AF70="",RATE=""),"",AF70*RATE)</f>
        <v/>
      </c>
      <c r="AI70" s="51" t="str">
        <f aca="false">IF(AE70="","",IF(AA70="",J70,AA70)*(N(AB70)+N(AC70)))</f>
        <v/>
      </c>
      <c r="AJ70" s="51" t="str">
        <f aca="false">IF(AE70="","",IF(AA70="",J70,AA70)*N(AD70))</f>
        <v/>
      </c>
      <c r="AK70" s="51" t="str">
        <f aca="false">IF(AE70="","",AI70-AJ70)</f>
        <v/>
      </c>
      <c r="AL70" s="53" t="str">
        <f aca="false">IF(OR(AK70="",AH70="",N(AH70)&lt;=0),"",AK70/AH70)</f>
        <v/>
      </c>
    </row>
    <row r="71" customFormat="false" ht="15" hidden="false" customHeight="false" outlineLevel="0" collapsed="false">
      <c r="A71" s="45" t="str">
        <f aca="false">IF(AND(B71="",D71=""),"",ROW()-5)</f>
        <v/>
      </c>
      <c r="B71" s="40"/>
      <c r="C71" s="50" t="str">
        <f aca="false">IF(B71="","",IFERROR(INDEX(Spaces!$A$6:$A$105,MATCH($B71,SPACE_NAMES,0)),""))</f>
        <v/>
      </c>
      <c r="D71" s="40"/>
      <c r="E71" s="40"/>
      <c r="F71" s="40"/>
      <c r="G71" s="45" t="str">
        <f aca="false">IF(D71="","",IFERROR(INDEX(FX_WATTS,MATCH(D71,FX_NAMES,0)),""))</f>
        <v/>
      </c>
      <c r="H71" s="43"/>
      <c r="I71" s="45" t="str">
        <f aca="false">IF(H71&lt;&gt;"",H71,G71)</f>
        <v/>
      </c>
      <c r="J71" s="43"/>
      <c r="K71" s="42"/>
      <c r="L71" s="43"/>
      <c r="M71" s="44" t="str">
        <f aca="false">IF(J71="","",IF(K71&lt;&gt;"",K71,N(IFERROR(INDEX(Spaces!$F$6:$F$105,MATCH($B71,SPACE_NAMES,0)),0)))*IF(L71&lt;&gt;"",L71,N(IFERROR(INDEX(Spaces!$G$6:$G$105,MATCH($B71,SPACE_NAMES,0)),0))))</f>
        <v/>
      </c>
      <c r="N71" s="46" t="str">
        <f aca="false">IF(OR(J71="",I71=""),"",I71*J71/1000)</f>
        <v/>
      </c>
      <c r="O71" s="44" t="str">
        <f aca="false">IF(N71="","",N71*M71)</f>
        <v/>
      </c>
      <c r="P71" s="51" t="str">
        <f aca="false">IF(OR(O71="",RATE=""),"",O71*RATE)</f>
        <v/>
      </c>
      <c r="Q71" s="42"/>
      <c r="R71" s="40"/>
      <c r="S71" s="40"/>
      <c r="T71" s="40"/>
      <c r="U71" s="40"/>
      <c r="V71" s="40"/>
      <c r="W71" s="40"/>
      <c r="X71" s="40"/>
      <c r="Y71" s="40"/>
      <c r="Z71" s="43"/>
      <c r="AA71" s="43"/>
      <c r="AB71" s="52"/>
      <c r="AC71" s="52"/>
      <c r="AD71" s="52"/>
      <c r="AE71" s="44" t="str">
        <f aca="false">IF(AND(U71="In scope",Z71&lt;&gt;"",J71&lt;&gt;"",N71&lt;&gt;""),Z71*IF(AA71="",J71,AA71)*M71/1000,"")</f>
        <v/>
      </c>
      <c r="AF71" s="44" t="str">
        <f aca="false">IF(AE71="","",O71-AE71)</f>
        <v/>
      </c>
      <c r="AG71" s="46" t="str">
        <f aca="false">IF(AE71="","",N71-Z71*IF(AA71="",J71,AA71)/1000)</f>
        <v/>
      </c>
      <c r="AH71" s="51" t="str">
        <f aca="false">IF(OR(AF71="",RATE=""),"",AF71*RATE)</f>
        <v/>
      </c>
      <c r="AI71" s="51" t="str">
        <f aca="false">IF(AE71="","",IF(AA71="",J71,AA71)*(N(AB71)+N(AC71)))</f>
        <v/>
      </c>
      <c r="AJ71" s="51" t="str">
        <f aca="false">IF(AE71="","",IF(AA71="",J71,AA71)*N(AD71))</f>
        <v/>
      </c>
      <c r="AK71" s="51" t="str">
        <f aca="false">IF(AE71="","",AI71-AJ71)</f>
        <v/>
      </c>
      <c r="AL71" s="53" t="str">
        <f aca="false">IF(OR(AK71="",AH71="",N(AH71)&lt;=0),"",AK71/AH71)</f>
        <v/>
      </c>
    </row>
    <row r="72" customFormat="false" ht="15" hidden="false" customHeight="false" outlineLevel="0" collapsed="false">
      <c r="A72" s="45" t="str">
        <f aca="false">IF(AND(B72="",D72=""),"",ROW()-5)</f>
        <v/>
      </c>
      <c r="B72" s="40"/>
      <c r="C72" s="50" t="str">
        <f aca="false">IF(B72="","",IFERROR(INDEX(Spaces!$A$6:$A$105,MATCH($B72,SPACE_NAMES,0)),""))</f>
        <v/>
      </c>
      <c r="D72" s="40"/>
      <c r="E72" s="40"/>
      <c r="F72" s="40"/>
      <c r="G72" s="45" t="str">
        <f aca="false">IF(D72="","",IFERROR(INDEX(FX_WATTS,MATCH(D72,FX_NAMES,0)),""))</f>
        <v/>
      </c>
      <c r="H72" s="43"/>
      <c r="I72" s="45" t="str">
        <f aca="false">IF(H72&lt;&gt;"",H72,G72)</f>
        <v/>
      </c>
      <c r="J72" s="43"/>
      <c r="K72" s="42"/>
      <c r="L72" s="43"/>
      <c r="M72" s="44" t="str">
        <f aca="false">IF(J72="","",IF(K72&lt;&gt;"",K72,N(IFERROR(INDEX(Spaces!$F$6:$F$105,MATCH($B72,SPACE_NAMES,0)),0)))*IF(L72&lt;&gt;"",L72,N(IFERROR(INDEX(Spaces!$G$6:$G$105,MATCH($B72,SPACE_NAMES,0)),0))))</f>
        <v/>
      </c>
      <c r="N72" s="46" t="str">
        <f aca="false">IF(OR(J72="",I72=""),"",I72*J72/1000)</f>
        <v/>
      </c>
      <c r="O72" s="44" t="str">
        <f aca="false">IF(N72="","",N72*M72)</f>
        <v/>
      </c>
      <c r="P72" s="51" t="str">
        <f aca="false">IF(OR(O72="",RATE=""),"",O72*RATE)</f>
        <v/>
      </c>
      <c r="Q72" s="42"/>
      <c r="R72" s="40"/>
      <c r="S72" s="40"/>
      <c r="T72" s="40"/>
      <c r="U72" s="40"/>
      <c r="V72" s="40"/>
      <c r="W72" s="40"/>
      <c r="X72" s="40"/>
      <c r="Y72" s="40"/>
      <c r="Z72" s="43"/>
      <c r="AA72" s="43"/>
      <c r="AB72" s="52"/>
      <c r="AC72" s="52"/>
      <c r="AD72" s="52"/>
      <c r="AE72" s="44" t="str">
        <f aca="false">IF(AND(U72="In scope",Z72&lt;&gt;"",J72&lt;&gt;"",N72&lt;&gt;""),Z72*IF(AA72="",J72,AA72)*M72/1000,"")</f>
        <v/>
      </c>
      <c r="AF72" s="44" t="str">
        <f aca="false">IF(AE72="","",O72-AE72)</f>
        <v/>
      </c>
      <c r="AG72" s="46" t="str">
        <f aca="false">IF(AE72="","",N72-Z72*IF(AA72="",J72,AA72)/1000)</f>
        <v/>
      </c>
      <c r="AH72" s="51" t="str">
        <f aca="false">IF(OR(AF72="",RATE=""),"",AF72*RATE)</f>
        <v/>
      </c>
      <c r="AI72" s="51" t="str">
        <f aca="false">IF(AE72="","",IF(AA72="",J72,AA72)*(N(AB72)+N(AC72)))</f>
        <v/>
      </c>
      <c r="AJ72" s="51" t="str">
        <f aca="false">IF(AE72="","",IF(AA72="",J72,AA72)*N(AD72))</f>
        <v/>
      </c>
      <c r="AK72" s="51" t="str">
        <f aca="false">IF(AE72="","",AI72-AJ72)</f>
        <v/>
      </c>
      <c r="AL72" s="53" t="str">
        <f aca="false">IF(OR(AK72="",AH72="",N(AH72)&lt;=0),"",AK72/AH72)</f>
        <v/>
      </c>
    </row>
    <row r="73" customFormat="false" ht="15" hidden="false" customHeight="false" outlineLevel="0" collapsed="false">
      <c r="A73" s="45" t="str">
        <f aca="false">IF(AND(B73="",D73=""),"",ROW()-5)</f>
        <v/>
      </c>
      <c r="B73" s="40"/>
      <c r="C73" s="50" t="str">
        <f aca="false">IF(B73="","",IFERROR(INDEX(Spaces!$A$6:$A$105,MATCH($B73,SPACE_NAMES,0)),""))</f>
        <v/>
      </c>
      <c r="D73" s="40"/>
      <c r="E73" s="40"/>
      <c r="F73" s="40"/>
      <c r="G73" s="45" t="str">
        <f aca="false">IF(D73="","",IFERROR(INDEX(FX_WATTS,MATCH(D73,FX_NAMES,0)),""))</f>
        <v/>
      </c>
      <c r="H73" s="43"/>
      <c r="I73" s="45" t="str">
        <f aca="false">IF(H73&lt;&gt;"",H73,G73)</f>
        <v/>
      </c>
      <c r="J73" s="43"/>
      <c r="K73" s="42"/>
      <c r="L73" s="43"/>
      <c r="M73" s="44" t="str">
        <f aca="false">IF(J73="","",IF(K73&lt;&gt;"",K73,N(IFERROR(INDEX(Spaces!$F$6:$F$105,MATCH($B73,SPACE_NAMES,0)),0)))*IF(L73&lt;&gt;"",L73,N(IFERROR(INDEX(Spaces!$G$6:$G$105,MATCH($B73,SPACE_NAMES,0)),0))))</f>
        <v/>
      </c>
      <c r="N73" s="46" t="str">
        <f aca="false">IF(OR(J73="",I73=""),"",I73*J73/1000)</f>
        <v/>
      </c>
      <c r="O73" s="44" t="str">
        <f aca="false">IF(N73="","",N73*M73)</f>
        <v/>
      </c>
      <c r="P73" s="51" t="str">
        <f aca="false">IF(OR(O73="",RATE=""),"",O73*RATE)</f>
        <v/>
      </c>
      <c r="Q73" s="42"/>
      <c r="R73" s="40"/>
      <c r="S73" s="40"/>
      <c r="T73" s="40"/>
      <c r="U73" s="40"/>
      <c r="V73" s="40"/>
      <c r="W73" s="40"/>
      <c r="X73" s="40"/>
      <c r="Y73" s="40"/>
      <c r="Z73" s="43"/>
      <c r="AA73" s="43"/>
      <c r="AB73" s="52"/>
      <c r="AC73" s="52"/>
      <c r="AD73" s="52"/>
      <c r="AE73" s="44" t="str">
        <f aca="false">IF(AND(U73="In scope",Z73&lt;&gt;"",J73&lt;&gt;"",N73&lt;&gt;""),Z73*IF(AA73="",J73,AA73)*M73/1000,"")</f>
        <v/>
      </c>
      <c r="AF73" s="44" t="str">
        <f aca="false">IF(AE73="","",O73-AE73)</f>
        <v/>
      </c>
      <c r="AG73" s="46" t="str">
        <f aca="false">IF(AE73="","",N73-Z73*IF(AA73="",J73,AA73)/1000)</f>
        <v/>
      </c>
      <c r="AH73" s="51" t="str">
        <f aca="false">IF(OR(AF73="",RATE=""),"",AF73*RATE)</f>
        <v/>
      </c>
      <c r="AI73" s="51" t="str">
        <f aca="false">IF(AE73="","",IF(AA73="",J73,AA73)*(N(AB73)+N(AC73)))</f>
        <v/>
      </c>
      <c r="AJ73" s="51" t="str">
        <f aca="false">IF(AE73="","",IF(AA73="",J73,AA73)*N(AD73))</f>
        <v/>
      </c>
      <c r="AK73" s="51" t="str">
        <f aca="false">IF(AE73="","",AI73-AJ73)</f>
        <v/>
      </c>
      <c r="AL73" s="53" t="str">
        <f aca="false">IF(OR(AK73="",AH73="",N(AH73)&lt;=0),"",AK73/AH73)</f>
        <v/>
      </c>
    </row>
    <row r="74" customFormat="false" ht="15" hidden="false" customHeight="false" outlineLevel="0" collapsed="false">
      <c r="A74" s="45" t="str">
        <f aca="false">IF(AND(B74="",D74=""),"",ROW()-5)</f>
        <v/>
      </c>
      <c r="B74" s="40"/>
      <c r="C74" s="50" t="str">
        <f aca="false">IF(B74="","",IFERROR(INDEX(Spaces!$A$6:$A$105,MATCH($B74,SPACE_NAMES,0)),""))</f>
        <v/>
      </c>
      <c r="D74" s="40"/>
      <c r="E74" s="40"/>
      <c r="F74" s="40"/>
      <c r="G74" s="45" t="str">
        <f aca="false">IF(D74="","",IFERROR(INDEX(FX_WATTS,MATCH(D74,FX_NAMES,0)),""))</f>
        <v/>
      </c>
      <c r="H74" s="43"/>
      <c r="I74" s="45" t="str">
        <f aca="false">IF(H74&lt;&gt;"",H74,G74)</f>
        <v/>
      </c>
      <c r="J74" s="43"/>
      <c r="K74" s="42"/>
      <c r="L74" s="43"/>
      <c r="M74" s="44" t="str">
        <f aca="false">IF(J74="","",IF(K74&lt;&gt;"",K74,N(IFERROR(INDEX(Spaces!$F$6:$F$105,MATCH($B74,SPACE_NAMES,0)),0)))*IF(L74&lt;&gt;"",L74,N(IFERROR(INDEX(Spaces!$G$6:$G$105,MATCH($B74,SPACE_NAMES,0)),0))))</f>
        <v/>
      </c>
      <c r="N74" s="46" t="str">
        <f aca="false">IF(OR(J74="",I74=""),"",I74*J74/1000)</f>
        <v/>
      </c>
      <c r="O74" s="44" t="str">
        <f aca="false">IF(N74="","",N74*M74)</f>
        <v/>
      </c>
      <c r="P74" s="51" t="str">
        <f aca="false">IF(OR(O74="",RATE=""),"",O74*RATE)</f>
        <v/>
      </c>
      <c r="Q74" s="42"/>
      <c r="R74" s="40"/>
      <c r="S74" s="40"/>
      <c r="T74" s="40"/>
      <c r="U74" s="40"/>
      <c r="V74" s="40"/>
      <c r="W74" s="40"/>
      <c r="X74" s="40"/>
      <c r="Y74" s="40"/>
      <c r="Z74" s="43"/>
      <c r="AA74" s="43"/>
      <c r="AB74" s="52"/>
      <c r="AC74" s="52"/>
      <c r="AD74" s="52"/>
      <c r="AE74" s="44" t="str">
        <f aca="false">IF(AND(U74="In scope",Z74&lt;&gt;"",J74&lt;&gt;"",N74&lt;&gt;""),Z74*IF(AA74="",J74,AA74)*M74/1000,"")</f>
        <v/>
      </c>
      <c r="AF74" s="44" t="str">
        <f aca="false">IF(AE74="","",O74-AE74)</f>
        <v/>
      </c>
      <c r="AG74" s="46" t="str">
        <f aca="false">IF(AE74="","",N74-Z74*IF(AA74="",J74,AA74)/1000)</f>
        <v/>
      </c>
      <c r="AH74" s="51" t="str">
        <f aca="false">IF(OR(AF74="",RATE=""),"",AF74*RATE)</f>
        <v/>
      </c>
      <c r="AI74" s="51" t="str">
        <f aca="false">IF(AE74="","",IF(AA74="",J74,AA74)*(N(AB74)+N(AC74)))</f>
        <v/>
      </c>
      <c r="AJ74" s="51" t="str">
        <f aca="false">IF(AE74="","",IF(AA74="",J74,AA74)*N(AD74))</f>
        <v/>
      </c>
      <c r="AK74" s="51" t="str">
        <f aca="false">IF(AE74="","",AI74-AJ74)</f>
        <v/>
      </c>
      <c r="AL74" s="53" t="str">
        <f aca="false">IF(OR(AK74="",AH74="",N(AH74)&lt;=0),"",AK74/AH74)</f>
        <v/>
      </c>
    </row>
    <row r="75" customFormat="false" ht="15" hidden="false" customHeight="false" outlineLevel="0" collapsed="false">
      <c r="A75" s="45" t="str">
        <f aca="false">IF(AND(B75="",D75=""),"",ROW()-5)</f>
        <v/>
      </c>
      <c r="B75" s="40"/>
      <c r="C75" s="50" t="str">
        <f aca="false">IF(B75="","",IFERROR(INDEX(Spaces!$A$6:$A$105,MATCH($B75,SPACE_NAMES,0)),""))</f>
        <v/>
      </c>
      <c r="D75" s="40"/>
      <c r="E75" s="40"/>
      <c r="F75" s="40"/>
      <c r="G75" s="45" t="str">
        <f aca="false">IF(D75="","",IFERROR(INDEX(FX_WATTS,MATCH(D75,FX_NAMES,0)),""))</f>
        <v/>
      </c>
      <c r="H75" s="43"/>
      <c r="I75" s="45" t="str">
        <f aca="false">IF(H75&lt;&gt;"",H75,G75)</f>
        <v/>
      </c>
      <c r="J75" s="43"/>
      <c r="K75" s="42"/>
      <c r="L75" s="43"/>
      <c r="M75" s="44" t="str">
        <f aca="false">IF(J75="","",IF(K75&lt;&gt;"",K75,N(IFERROR(INDEX(Spaces!$F$6:$F$105,MATCH($B75,SPACE_NAMES,0)),0)))*IF(L75&lt;&gt;"",L75,N(IFERROR(INDEX(Spaces!$G$6:$G$105,MATCH($B75,SPACE_NAMES,0)),0))))</f>
        <v/>
      </c>
      <c r="N75" s="46" t="str">
        <f aca="false">IF(OR(J75="",I75=""),"",I75*J75/1000)</f>
        <v/>
      </c>
      <c r="O75" s="44" t="str">
        <f aca="false">IF(N75="","",N75*M75)</f>
        <v/>
      </c>
      <c r="P75" s="51" t="str">
        <f aca="false">IF(OR(O75="",RATE=""),"",O75*RATE)</f>
        <v/>
      </c>
      <c r="Q75" s="42"/>
      <c r="R75" s="40"/>
      <c r="S75" s="40"/>
      <c r="T75" s="40"/>
      <c r="U75" s="40"/>
      <c r="V75" s="40"/>
      <c r="W75" s="40"/>
      <c r="X75" s="40"/>
      <c r="Y75" s="40"/>
      <c r="Z75" s="43"/>
      <c r="AA75" s="43"/>
      <c r="AB75" s="52"/>
      <c r="AC75" s="52"/>
      <c r="AD75" s="52"/>
      <c r="AE75" s="44" t="str">
        <f aca="false">IF(AND(U75="In scope",Z75&lt;&gt;"",J75&lt;&gt;"",N75&lt;&gt;""),Z75*IF(AA75="",J75,AA75)*M75/1000,"")</f>
        <v/>
      </c>
      <c r="AF75" s="44" t="str">
        <f aca="false">IF(AE75="","",O75-AE75)</f>
        <v/>
      </c>
      <c r="AG75" s="46" t="str">
        <f aca="false">IF(AE75="","",N75-Z75*IF(AA75="",J75,AA75)/1000)</f>
        <v/>
      </c>
      <c r="AH75" s="51" t="str">
        <f aca="false">IF(OR(AF75="",RATE=""),"",AF75*RATE)</f>
        <v/>
      </c>
      <c r="AI75" s="51" t="str">
        <f aca="false">IF(AE75="","",IF(AA75="",J75,AA75)*(N(AB75)+N(AC75)))</f>
        <v/>
      </c>
      <c r="AJ75" s="51" t="str">
        <f aca="false">IF(AE75="","",IF(AA75="",J75,AA75)*N(AD75))</f>
        <v/>
      </c>
      <c r="AK75" s="51" t="str">
        <f aca="false">IF(AE75="","",AI75-AJ75)</f>
        <v/>
      </c>
      <c r="AL75" s="53" t="str">
        <f aca="false">IF(OR(AK75="",AH75="",N(AH75)&lt;=0),"",AK75/AH75)</f>
        <v/>
      </c>
    </row>
    <row r="76" customFormat="false" ht="15" hidden="false" customHeight="false" outlineLevel="0" collapsed="false">
      <c r="A76" s="45" t="str">
        <f aca="false">IF(AND(B76="",D76=""),"",ROW()-5)</f>
        <v/>
      </c>
      <c r="B76" s="40"/>
      <c r="C76" s="50" t="str">
        <f aca="false">IF(B76="","",IFERROR(INDEX(Spaces!$A$6:$A$105,MATCH($B76,SPACE_NAMES,0)),""))</f>
        <v/>
      </c>
      <c r="D76" s="40"/>
      <c r="E76" s="40"/>
      <c r="F76" s="40"/>
      <c r="G76" s="45" t="str">
        <f aca="false">IF(D76="","",IFERROR(INDEX(FX_WATTS,MATCH(D76,FX_NAMES,0)),""))</f>
        <v/>
      </c>
      <c r="H76" s="43"/>
      <c r="I76" s="45" t="str">
        <f aca="false">IF(H76&lt;&gt;"",H76,G76)</f>
        <v/>
      </c>
      <c r="J76" s="43"/>
      <c r="K76" s="42"/>
      <c r="L76" s="43"/>
      <c r="M76" s="44" t="str">
        <f aca="false">IF(J76="","",IF(K76&lt;&gt;"",K76,N(IFERROR(INDEX(Spaces!$F$6:$F$105,MATCH($B76,SPACE_NAMES,0)),0)))*IF(L76&lt;&gt;"",L76,N(IFERROR(INDEX(Spaces!$G$6:$G$105,MATCH($B76,SPACE_NAMES,0)),0))))</f>
        <v/>
      </c>
      <c r="N76" s="46" t="str">
        <f aca="false">IF(OR(J76="",I76=""),"",I76*J76/1000)</f>
        <v/>
      </c>
      <c r="O76" s="44" t="str">
        <f aca="false">IF(N76="","",N76*M76)</f>
        <v/>
      </c>
      <c r="P76" s="51" t="str">
        <f aca="false">IF(OR(O76="",RATE=""),"",O76*RATE)</f>
        <v/>
      </c>
      <c r="Q76" s="42"/>
      <c r="R76" s="40"/>
      <c r="S76" s="40"/>
      <c r="T76" s="40"/>
      <c r="U76" s="40"/>
      <c r="V76" s="40"/>
      <c r="W76" s="40"/>
      <c r="X76" s="40"/>
      <c r="Y76" s="40"/>
      <c r="Z76" s="43"/>
      <c r="AA76" s="43"/>
      <c r="AB76" s="52"/>
      <c r="AC76" s="52"/>
      <c r="AD76" s="52"/>
      <c r="AE76" s="44" t="str">
        <f aca="false">IF(AND(U76="In scope",Z76&lt;&gt;"",J76&lt;&gt;"",N76&lt;&gt;""),Z76*IF(AA76="",J76,AA76)*M76/1000,"")</f>
        <v/>
      </c>
      <c r="AF76" s="44" t="str">
        <f aca="false">IF(AE76="","",O76-AE76)</f>
        <v/>
      </c>
      <c r="AG76" s="46" t="str">
        <f aca="false">IF(AE76="","",N76-Z76*IF(AA76="",J76,AA76)/1000)</f>
        <v/>
      </c>
      <c r="AH76" s="51" t="str">
        <f aca="false">IF(OR(AF76="",RATE=""),"",AF76*RATE)</f>
        <v/>
      </c>
      <c r="AI76" s="51" t="str">
        <f aca="false">IF(AE76="","",IF(AA76="",J76,AA76)*(N(AB76)+N(AC76)))</f>
        <v/>
      </c>
      <c r="AJ76" s="51" t="str">
        <f aca="false">IF(AE76="","",IF(AA76="",J76,AA76)*N(AD76))</f>
        <v/>
      </c>
      <c r="AK76" s="51" t="str">
        <f aca="false">IF(AE76="","",AI76-AJ76)</f>
        <v/>
      </c>
      <c r="AL76" s="53" t="str">
        <f aca="false">IF(OR(AK76="",AH76="",N(AH76)&lt;=0),"",AK76/AH76)</f>
        <v/>
      </c>
    </row>
    <row r="77" customFormat="false" ht="15" hidden="false" customHeight="false" outlineLevel="0" collapsed="false">
      <c r="A77" s="45" t="str">
        <f aca="false">IF(AND(B77="",D77=""),"",ROW()-5)</f>
        <v/>
      </c>
      <c r="B77" s="40"/>
      <c r="C77" s="50" t="str">
        <f aca="false">IF(B77="","",IFERROR(INDEX(Spaces!$A$6:$A$105,MATCH($B77,SPACE_NAMES,0)),""))</f>
        <v/>
      </c>
      <c r="D77" s="40"/>
      <c r="E77" s="40"/>
      <c r="F77" s="40"/>
      <c r="G77" s="45" t="str">
        <f aca="false">IF(D77="","",IFERROR(INDEX(FX_WATTS,MATCH(D77,FX_NAMES,0)),""))</f>
        <v/>
      </c>
      <c r="H77" s="43"/>
      <c r="I77" s="45" t="str">
        <f aca="false">IF(H77&lt;&gt;"",H77,G77)</f>
        <v/>
      </c>
      <c r="J77" s="43"/>
      <c r="K77" s="42"/>
      <c r="L77" s="43"/>
      <c r="M77" s="44" t="str">
        <f aca="false">IF(J77="","",IF(K77&lt;&gt;"",K77,N(IFERROR(INDEX(Spaces!$F$6:$F$105,MATCH($B77,SPACE_NAMES,0)),0)))*IF(L77&lt;&gt;"",L77,N(IFERROR(INDEX(Spaces!$G$6:$G$105,MATCH($B77,SPACE_NAMES,0)),0))))</f>
        <v/>
      </c>
      <c r="N77" s="46" t="str">
        <f aca="false">IF(OR(J77="",I77=""),"",I77*J77/1000)</f>
        <v/>
      </c>
      <c r="O77" s="44" t="str">
        <f aca="false">IF(N77="","",N77*M77)</f>
        <v/>
      </c>
      <c r="P77" s="51" t="str">
        <f aca="false">IF(OR(O77="",RATE=""),"",O77*RATE)</f>
        <v/>
      </c>
      <c r="Q77" s="42"/>
      <c r="R77" s="40"/>
      <c r="S77" s="40"/>
      <c r="T77" s="40"/>
      <c r="U77" s="40"/>
      <c r="V77" s="40"/>
      <c r="W77" s="40"/>
      <c r="X77" s="40"/>
      <c r="Y77" s="40"/>
      <c r="Z77" s="43"/>
      <c r="AA77" s="43"/>
      <c r="AB77" s="52"/>
      <c r="AC77" s="52"/>
      <c r="AD77" s="52"/>
      <c r="AE77" s="44" t="str">
        <f aca="false">IF(AND(U77="In scope",Z77&lt;&gt;"",J77&lt;&gt;"",N77&lt;&gt;""),Z77*IF(AA77="",J77,AA77)*M77/1000,"")</f>
        <v/>
      </c>
      <c r="AF77" s="44" t="str">
        <f aca="false">IF(AE77="","",O77-AE77)</f>
        <v/>
      </c>
      <c r="AG77" s="46" t="str">
        <f aca="false">IF(AE77="","",N77-Z77*IF(AA77="",J77,AA77)/1000)</f>
        <v/>
      </c>
      <c r="AH77" s="51" t="str">
        <f aca="false">IF(OR(AF77="",RATE=""),"",AF77*RATE)</f>
        <v/>
      </c>
      <c r="AI77" s="51" t="str">
        <f aca="false">IF(AE77="","",IF(AA77="",J77,AA77)*(N(AB77)+N(AC77)))</f>
        <v/>
      </c>
      <c r="AJ77" s="51" t="str">
        <f aca="false">IF(AE77="","",IF(AA77="",J77,AA77)*N(AD77))</f>
        <v/>
      </c>
      <c r="AK77" s="51" t="str">
        <f aca="false">IF(AE77="","",AI77-AJ77)</f>
        <v/>
      </c>
      <c r="AL77" s="53" t="str">
        <f aca="false">IF(OR(AK77="",AH77="",N(AH77)&lt;=0),"",AK77/AH77)</f>
        <v/>
      </c>
    </row>
    <row r="78" customFormat="false" ht="15" hidden="false" customHeight="false" outlineLevel="0" collapsed="false">
      <c r="A78" s="45" t="str">
        <f aca="false">IF(AND(B78="",D78=""),"",ROW()-5)</f>
        <v/>
      </c>
      <c r="B78" s="40"/>
      <c r="C78" s="50" t="str">
        <f aca="false">IF(B78="","",IFERROR(INDEX(Spaces!$A$6:$A$105,MATCH($B78,SPACE_NAMES,0)),""))</f>
        <v/>
      </c>
      <c r="D78" s="40"/>
      <c r="E78" s="40"/>
      <c r="F78" s="40"/>
      <c r="G78" s="45" t="str">
        <f aca="false">IF(D78="","",IFERROR(INDEX(FX_WATTS,MATCH(D78,FX_NAMES,0)),""))</f>
        <v/>
      </c>
      <c r="H78" s="43"/>
      <c r="I78" s="45" t="str">
        <f aca="false">IF(H78&lt;&gt;"",H78,G78)</f>
        <v/>
      </c>
      <c r="J78" s="43"/>
      <c r="K78" s="42"/>
      <c r="L78" s="43"/>
      <c r="M78" s="44" t="str">
        <f aca="false">IF(J78="","",IF(K78&lt;&gt;"",K78,N(IFERROR(INDEX(Spaces!$F$6:$F$105,MATCH($B78,SPACE_NAMES,0)),0)))*IF(L78&lt;&gt;"",L78,N(IFERROR(INDEX(Spaces!$G$6:$G$105,MATCH($B78,SPACE_NAMES,0)),0))))</f>
        <v/>
      </c>
      <c r="N78" s="46" t="str">
        <f aca="false">IF(OR(J78="",I78=""),"",I78*J78/1000)</f>
        <v/>
      </c>
      <c r="O78" s="44" t="str">
        <f aca="false">IF(N78="","",N78*M78)</f>
        <v/>
      </c>
      <c r="P78" s="51" t="str">
        <f aca="false">IF(OR(O78="",RATE=""),"",O78*RATE)</f>
        <v/>
      </c>
      <c r="Q78" s="42"/>
      <c r="R78" s="40"/>
      <c r="S78" s="40"/>
      <c r="T78" s="40"/>
      <c r="U78" s="40"/>
      <c r="V78" s="40"/>
      <c r="W78" s="40"/>
      <c r="X78" s="40"/>
      <c r="Y78" s="40"/>
      <c r="Z78" s="43"/>
      <c r="AA78" s="43"/>
      <c r="AB78" s="52"/>
      <c r="AC78" s="52"/>
      <c r="AD78" s="52"/>
      <c r="AE78" s="44" t="str">
        <f aca="false">IF(AND(U78="In scope",Z78&lt;&gt;"",J78&lt;&gt;"",N78&lt;&gt;""),Z78*IF(AA78="",J78,AA78)*M78/1000,"")</f>
        <v/>
      </c>
      <c r="AF78" s="44" t="str">
        <f aca="false">IF(AE78="","",O78-AE78)</f>
        <v/>
      </c>
      <c r="AG78" s="46" t="str">
        <f aca="false">IF(AE78="","",N78-Z78*IF(AA78="",J78,AA78)/1000)</f>
        <v/>
      </c>
      <c r="AH78" s="51" t="str">
        <f aca="false">IF(OR(AF78="",RATE=""),"",AF78*RATE)</f>
        <v/>
      </c>
      <c r="AI78" s="51" t="str">
        <f aca="false">IF(AE78="","",IF(AA78="",J78,AA78)*(N(AB78)+N(AC78)))</f>
        <v/>
      </c>
      <c r="AJ78" s="51" t="str">
        <f aca="false">IF(AE78="","",IF(AA78="",J78,AA78)*N(AD78))</f>
        <v/>
      </c>
      <c r="AK78" s="51" t="str">
        <f aca="false">IF(AE78="","",AI78-AJ78)</f>
        <v/>
      </c>
      <c r="AL78" s="53" t="str">
        <f aca="false">IF(OR(AK78="",AH78="",N(AH78)&lt;=0),"",AK78/AH78)</f>
        <v/>
      </c>
    </row>
    <row r="79" customFormat="false" ht="15" hidden="false" customHeight="false" outlineLevel="0" collapsed="false">
      <c r="A79" s="45" t="str">
        <f aca="false">IF(AND(B79="",D79=""),"",ROW()-5)</f>
        <v/>
      </c>
      <c r="B79" s="40"/>
      <c r="C79" s="50" t="str">
        <f aca="false">IF(B79="","",IFERROR(INDEX(Spaces!$A$6:$A$105,MATCH($B79,SPACE_NAMES,0)),""))</f>
        <v/>
      </c>
      <c r="D79" s="40"/>
      <c r="E79" s="40"/>
      <c r="F79" s="40"/>
      <c r="G79" s="45" t="str">
        <f aca="false">IF(D79="","",IFERROR(INDEX(FX_WATTS,MATCH(D79,FX_NAMES,0)),""))</f>
        <v/>
      </c>
      <c r="H79" s="43"/>
      <c r="I79" s="45" t="str">
        <f aca="false">IF(H79&lt;&gt;"",H79,G79)</f>
        <v/>
      </c>
      <c r="J79" s="43"/>
      <c r="K79" s="42"/>
      <c r="L79" s="43"/>
      <c r="M79" s="44" t="str">
        <f aca="false">IF(J79="","",IF(K79&lt;&gt;"",K79,N(IFERROR(INDEX(Spaces!$F$6:$F$105,MATCH($B79,SPACE_NAMES,0)),0)))*IF(L79&lt;&gt;"",L79,N(IFERROR(INDEX(Spaces!$G$6:$G$105,MATCH($B79,SPACE_NAMES,0)),0))))</f>
        <v/>
      </c>
      <c r="N79" s="46" t="str">
        <f aca="false">IF(OR(J79="",I79=""),"",I79*J79/1000)</f>
        <v/>
      </c>
      <c r="O79" s="44" t="str">
        <f aca="false">IF(N79="","",N79*M79)</f>
        <v/>
      </c>
      <c r="P79" s="51" t="str">
        <f aca="false">IF(OR(O79="",RATE=""),"",O79*RATE)</f>
        <v/>
      </c>
      <c r="Q79" s="42"/>
      <c r="R79" s="40"/>
      <c r="S79" s="40"/>
      <c r="T79" s="40"/>
      <c r="U79" s="40"/>
      <c r="V79" s="40"/>
      <c r="W79" s="40"/>
      <c r="X79" s="40"/>
      <c r="Y79" s="40"/>
      <c r="Z79" s="43"/>
      <c r="AA79" s="43"/>
      <c r="AB79" s="52"/>
      <c r="AC79" s="52"/>
      <c r="AD79" s="52"/>
      <c r="AE79" s="44" t="str">
        <f aca="false">IF(AND(U79="In scope",Z79&lt;&gt;"",J79&lt;&gt;"",N79&lt;&gt;""),Z79*IF(AA79="",J79,AA79)*M79/1000,"")</f>
        <v/>
      </c>
      <c r="AF79" s="44" t="str">
        <f aca="false">IF(AE79="","",O79-AE79)</f>
        <v/>
      </c>
      <c r="AG79" s="46" t="str">
        <f aca="false">IF(AE79="","",N79-Z79*IF(AA79="",J79,AA79)/1000)</f>
        <v/>
      </c>
      <c r="AH79" s="51" t="str">
        <f aca="false">IF(OR(AF79="",RATE=""),"",AF79*RATE)</f>
        <v/>
      </c>
      <c r="AI79" s="51" t="str">
        <f aca="false">IF(AE79="","",IF(AA79="",J79,AA79)*(N(AB79)+N(AC79)))</f>
        <v/>
      </c>
      <c r="AJ79" s="51" t="str">
        <f aca="false">IF(AE79="","",IF(AA79="",J79,AA79)*N(AD79))</f>
        <v/>
      </c>
      <c r="AK79" s="51" t="str">
        <f aca="false">IF(AE79="","",AI79-AJ79)</f>
        <v/>
      </c>
      <c r="AL79" s="53" t="str">
        <f aca="false">IF(OR(AK79="",AH79="",N(AH79)&lt;=0),"",AK79/AH79)</f>
        <v/>
      </c>
    </row>
    <row r="80" customFormat="false" ht="15" hidden="false" customHeight="false" outlineLevel="0" collapsed="false">
      <c r="A80" s="45" t="str">
        <f aca="false">IF(AND(B80="",D80=""),"",ROW()-5)</f>
        <v/>
      </c>
      <c r="B80" s="40"/>
      <c r="C80" s="50" t="str">
        <f aca="false">IF(B80="","",IFERROR(INDEX(Spaces!$A$6:$A$105,MATCH($B80,SPACE_NAMES,0)),""))</f>
        <v/>
      </c>
      <c r="D80" s="40"/>
      <c r="E80" s="40"/>
      <c r="F80" s="40"/>
      <c r="G80" s="45" t="str">
        <f aca="false">IF(D80="","",IFERROR(INDEX(FX_WATTS,MATCH(D80,FX_NAMES,0)),""))</f>
        <v/>
      </c>
      <c r="H80" s="43"/>
      <c r="I80" s="45" t="str">
        <f aca="false">IF(H80&lt;&gt;"",H80,G80)</f>
        <v/>
      </c>
      <c r="J80" s="43"/>
      <c r="K80" s="42"/>
      <c r="L80" s="43"/>
      <c r="M80" s="44" t="str">
        <f aca="false">IF(J80="","",IF(K80&lt;&gt;"",K80,N(IFERROR(INDEX(Spaces!$F$6:$F$105,MATCH($B80,SPACE_NAMES,0)),0)))*IF(L80&lt;&gt;"",L80,N(IFERROR(INDEX(Spaces!$G$6:$G$105,MATCH($B80,SPACE_NAMES,0)),0))))</f>
        <v/>
      </c>
      <c r="N80" s="46" t="str">
        <f aca="false">IF(OR(J80="",I80=""),"",I80*J80/1000)</f>
        <v/>
      </c>
      <c r="O80" s="44" t="str">
        <f aca="false">IF(N80="","",N80*M80)</f>
        <v/>
      </c>
      <c r="P80" s="51" t="str">
        <f aca="false">IF(OR(O80="",RATE=""),"",O80*RATE)</f>
        <v/>
      </c>
      <c r="Q80" s="42"/>
      <c r="R80" s="40"/>
      <c r="S80" s="40"/>
      <c r="T80" s="40"/>
      <c r="U80" s="40"/>
      <c r="V80" s="40"/>
      <c r="W80" s="40"/>
      <c r="X80" s="40"/>
      <c r="Y80" s="40"/>
      <c r="Z80" s="43"/>
      <c r="AA80" s="43"/>
      <c r="AB80" s="52"/>
      <c r="AC80" s="52"/>
      <c r="AD80" s="52"/>
      <c r="AE80" s="44" t="str">
        <f aca="false">IF(AND(U80="In scope",Z80&lt;&gt;"",J80&lt;&gt;"",N80&lt;&gt;""),Z80*IF(AA80="",J80,AA80)*M80/1000,"")</f>
        <v/>
      </c>
      <c r="AF80" s="44" t="str">
        <f aca="false">IF(AE80="","",O80-AE80)</f>
        <v/>
      </c>
      <c r="AG80" s="46" t="str">
        <f aca="false">IF(AE80="","",N80-Z80*IF(AA80="",J80,AA80)/1000)</f>
        <v/>
      </c>
      <c r="AH80" s="51" t="str">
        <f aca="false">IF(OR(AF80="",RATE=""),"",AF80*RATE)</f>
        <v/>
      </c>
      <c r="AI80" s="51" t="str">
        <f aca="false">IF(AE80="","",IF(AA80="",J80,AA80)*(N(AB80)+N(AC80)))</f>
        <v/>
      </c>
      <c r="AJ80" s="51" t="str">
        <f aca="false">IF(AE80="","",IF(AA80="",J80,AA80)*N(AD80))</f>
        <v/>
      </c>
      <c r="AK80" s="51" t="str">
        <f aca="false">IF(AE80="","",AI80-AJ80)</f>
        <v/>
      </c>
      <c r="AL80" s="53" t="str">
        <f aca="false">IF(OR(AK80="",AH80="",N(AH80)&lt;=0),"",AK80/AH80)</f>
        <v/>
      </c>
    </row>
    <row r="81" customFormat="false" ht="15" hidden="false" customHeight="false" outlineLevel="0" collapsed="false">
      <c r="A81" s="45" t="str">
        <f aca="false">IF(AND(B81="",D81=""),"",ROW()-5)</f>
        <v/>
      </c>
      <c r="B81" s="40"/>
      <c r="C81" s="50" t="str">
        <f aca="false">IF(B81="","",IFERROR(INDEX(Spaces!$A$6:$A$105,MATCH($B81,SPACE_NAMES,0)),""))</f>
        <v/>
      </c>
      <c r="D81" s="40"/>
      <c r="E81" s="40"/>
      <c r="F81" s="40"/>
      <c r="G81" s="45" t="str">
        <f aca="false">IF(D81="","",IFERROR(INDEX(FX_WATTS,MATCH(D81,FX_NAMES,0)),""))</f>
        <v/>
      </c>
      <c r="H81" s="43"/>
      <c r="I81" s="45" t="str">
        <f aca="false">IF(H81&lt;&gt;"",H81,G81)</f>
        <v/>
      </c>
      <c r="J81" s="43"/>
      <c r="K81" s="42"/>
      <c r="L81" s="43"/>
      <c r="M81" s="44" t="str">
        <f aca="false">IF(J81="","",IF(K81&lt;&gt;"",K81,N(IFERROR(INDEX(Spaces!$F$6:$F$105,MATCH($B81,SPACE_NAMES,0)),0)))*IF(L81&lt;&gt;"",L81,N(IFERROR(INDEX(Spaces!$G$6:$G$105,MATCH($B81,SPACE_NAMES,0)),0))))</f>
        <v/>
      </c>
      <c r="N81" s="46" t="str">
        <f aca="false">IF(OR(J81="",I81=""),"",I81*J81/1000)</f>
        <v/>
      </c>
      <c r="O81" s="44" t="str">
        <f aca="false">IF(N81="","",N81*M81)</f>
        <v/>
      </c>
      <c r="P81" s="51" t="str">
        <f aca="false">IF(OR(O81="",RATE=""),"",O81*RATE)</f>
        <v/>
      </c>
      <c r="Q81" s="42"/>
      <c r="R81" s="40"/>
      <c r="S81" s="40"/>
      <c r="T81" s="40"/>
      <c r="U81" s="40"/>
      <c r="V81" s="40"/>
      <c r="W81" s="40"/>
      <c r="X81" s="40"/>
      <c r="Y81" s="40"/>
      <c r="Z81" s="43"/>
      <c r="AA81" s="43"/>
      <c r="AB81" s="52"/>
      <c r="AC81" s="52"/>
      <c r="AD81" s="52"/>
      <c r="AE81" s="44" t="str">
        <f aca="false">IF(AND(U81="In scope",Z81&lt;&gt;"",J81&lt;&gt;"",N81&lt;&gt;""),Z81*IF(AA81="",J81,AA81)*M81/1000,"")</f>
        <v/>
      </c>
      <c r="AF81" s="44" t="str">
        <f aca="false">IF(AE81="","",O81-AE81)</f>
        <v/>
      </c>
      <c r="AG81" s="46" t="str">
        <f aca="false">IF(AE81="","",N81-Z81*IF(AA81="",J81,AA81)/1000)</f>
        <v/>
      </c>
      <c r="AH81" s="51" t="str">
        <f aca="false">IF(OR(AF81="",RATE=""),"",AF81*RATE)</f>
        <v/>
      </c>
      <c r="AI81" s="51" t="str">
        <f aca="false">IF(AE81="","",IF(AA81="",J81,AA81)*(N(AB81)+N(AC81)))</f>
        <v/>
      </c>
      <c r="AJ81" s="51" t="str">
        <f aca="false">IF(AE81="","",IF(AA81="",J81,AA81)*N(AD81))</f>
        <v/>
      </c>
      <c r="AK81" s="51" t="str">
        <f aca="false">IF(AE81="","",AI81-AJ81)</f>
        <v/>
      </c>
      <c r="AL81" s="53" t="str">
        <f aca="false">IF(OR(AK81="",AH81="",N(AH81)&lt;=0),"",AK81/AH81)</f>
        <v/>
      </c>
    </row>
    <row r="82" customFormat="false" ht="15" hidden="false" customHeight="false" outlineLevel="0" collapsed="false">
      <c r="A82" s="45" t="str">
        <f aca="false">IF(AND(B82="",D82=""),"",ROW()-5)</f>
        <v/>
      </c>
      <c r="B82" s="40"/>
      <c r="C82" s="50" t="str">
        <f aca="false">IF(B82="","",IFERROR(INDEX(Spaces!$A$6:$A$105,MATCH($B82,SPACE_NAMES,0)),""))</f>
        <v/>
      </c>
      <c r="D82" s="40"/>
      <c r="E82" s="40"/>
      <c r="F82" s="40"/>
      <c r="G82" s="45" t="str">
        <f aca="false">IF(D82="","",IFERROR(INDEX(FX_WATTS,MATCH(D82,FX_NAMES,0)),""))</f>
        <v/>
      </c>
      <c r="H82" s="43"/>
      <c r="I82" s="45" t="str">
        <f aca="false">IF(H82&lt;&gt;"",H82,G82)</f>
        <v/>
      </c>
      <c r="J82" s="43"/>
      <c r="K82" s="42"/>
      <c r="L82" s="43"/>
      <c r="M82" s="44" t="str">
        <f aca="false">IF(J82="","",IF(K82&lt;&gt;"",K82,N(IFERROR(INDEX(Spaces!$F$6:$F$105,MATCH($B82,SPACE_NAMES,0)),0)))*IF(L82&lt;&gt;"",L82,N(IFERROR(INDEX(Spaces!$G$6:$G$105,MATCH($B82,SPACE_NAMES,0)),0))))</f>
        <v/>
      </c>
      <c r="N82" s="46" t="str">
        <f aca="false">IF(OR(J82="",I82=""),"",I82*J82/1000)</f>
        <v/>
      </c>
      <c r="O82" s="44" t="str">
        <f aca="false">IF(N82="","",N82*M82)</f>
        <v/>
      </c>
      <c r="P82" s="51" t="str">
        <f aca="false">IF(OR(O82="",RATE=""),"",O82*RATE)</f>
        <v/>
      </c>
      <c r="Q82" s="42"/>
      <c r="R82" s="40"/>
      <c r="S82" s="40"/>
      <c r="T82" s="40"/>
      <c r="U82" s="40"/>
      <c r="V82" s="40"/>
      <c r="W82" s="40"/>
      <c r="X82" s="40"/>
      <c r="Y82" s="40"/>
      <c r="Z82" s="43"/>
      <c r="AA82" s="43"/>
      <c r="AB82" s="52"/>
      <c r="AC82" s="52"/>
      <c r="AD82" s="52"/>
      <c r="AE82" s="44" t="str">
        <f aca="false">IF(AND(U82="In scope",Z82&lt;&gt;"",J82&lt;&gt;"",N82&lt;&gt;""),Z82*IF(AA82="",J82,AA82)*M82/1000,"")</f>
        <v/>
      </c>
      <c r="AF82" s="44" t="str">
        <f aca="false">IF(AE82="","",O82-AE82)</f>
        <v/>
      </c>
      <c r="AG82" s="46" t="str">
        <f aca="false">IF(AE82="","",N82-Z82*IF(AA82="",J82,AA82)/1000)</f>
        <v/>
      </c>
      <c r="AH82" s="51" t="str">
        <f aca="false">IF(OR(AF82="",RATE=""),"",AF82*RATE)</f>
        <v/>
      </c>
      <c r="AI82" s="51" t="str">
        <f aca="false">IF(AE82="","",IF(AA82="",J82,AA82)*(N(AB82)+N(AC82)))</f>
        <v/>
      </c>
      <c r="AJ82" s="51" t="str">
        <f aca="false">IF(AE82="","",IF(AA82="",J82,AA82)*N(AD82))</f>
        <v/>
      </c>
      <c r="AK82" s="51" t="str">
        <f aca="false">IF(AE82="","",AI82-AJ82)</f>
        <v/>
      </c>
      <c r="AL82" s="53" t="str">
        <f aca="false">IF(OR(AK82="",AH82="",N(AH82)&lt;=0),"",AK82/AH82)</f>
        <v/>
      </c>
    </row>
    <row r="83" customFormat="false" ht="15" hidden="false" customHeight="false" outlineLevel="0" collapsed="false">
      <c r="A83" s="45" t="str">
        <f aca="false">IF(AND(B83="",D83=""),"",ROW()-5)</f>
        <v/>
      </c>
      <c r="B83" s="40"/>
      <c r="C83" s="50" t="str">
        <f aca="false">IF(B83="","",IFERROR(INDEX(Spaces!$A$6:$A$105,MATCH($B83,SPACE_NAMES,0)),""))</f>
        <v/>
      </c>
      <c r="D83" s="40"/>
      <c r="E83" s="40"/>
      <c r="F83" s="40"/>
      <c r="G83" s="45" t="str">
        <f aca="false">IF(D83="","",IFERROR(INDEX(FX_WATTS,MATCH(D83,FX_NAMES,0)),""))</f>
        <v/>
      </c>
      <c r="H83" s="43"/>
      <c r="I83" s="45" t="str">
        <f aca="false">IF(H83&lt;&gt;"",H83,G83)</f>
        <v/>
      </c>
      <c r="J83" s="43"/>
      <c r="K83" s="42"/>
      <c r="L83" s="43"/>
      <c r="M83" s="44" t="str">
        <f aca="false">IF(J83="","",IF(K83&lt;&gt;"",K83,N(IFERROR(INDEX(Spaces!$F$6:$F$105,MATCH($B83,SPACE_NAMES,0)),0)))*IF(L83&lt;&gt;"",L83,N(IFERROR(INDEX(Spaces!$G$6:$G$105,MATCH($B83,SPACE_NAMES,0)),0))))</f>
        <v/>
      </c>
      <c r="N83" s="46" t="str">
        <f aca="false">IF(OR(J83="",I83=""),"",I83*J83/1000)</f>
        <v/>
      </c>
      <c r="O83" s="44" t="str">
        <f aca="false">IF(N83="","",N83*M83)</f>
        <v/>
      </c>
      <c r="P83" s="51" t="str">
        <f aca="false">IF(OR(O83="",RATE=""),"",O83*RATE)</f>
        <v/>
      </c>
      <c r="Q83" s="42"/>
      <c r="R83" s="40"/>
      <c r="S83" s="40"/>
      <c r="T83" s="40"/>
      <c r="U83" s="40"/>
      <c r="V83" s="40"/>
      <c r="W83" s="40"/>
      <c r="X83" s="40"/>
      <c r="Y83" s="40"/>
      <c r="Z83" s="43"/>
      <c r="AA83" s="43"/>
      <c r="AB83" s="52"/>
      <c r="AC83" s="52"/>
      <c r="AD83" s="52"/>
      <c r="AE83" s="44" t="str">
        <f aca="false">IF(AND(U83="In scope",Z83&lt;&gt;"",J83&lt;&gt;"",N83&lt;&gt;""),Z83*IF(AA83="",J83,AA83)*M83/1000,"")</f>
        <v/>
      </c>
      <c r="AF83" s="44" t="str">
        <f aca="false">IF(AE83="","",O83-AE83)</f>
        <v/>
      </c>
      <c r="AG83" s="46" t="str">
        <f aca="false">IF(AE83="","",N83-Z83*IF(AA83="",J83,AA83)/1000)</f>
        <v/>
      </c>
      <c r="AH83" s="51" t="str">
        <f aca="false">IF(OR(AF83="",RATE=""),"",AF83*RATE)</f>
        <v/>
      </c>
      <c r="AI83" s="51" t="str">
        <f aca="false">IF(AE83="","",IF(AA83="",J83,AA83)*(N(AB83)+N(AC83)))</f>
        <v/>
      </c>
      <c r="AJ83" s="51" t="str">
        <f aca="false">IF(AE83="","",IF(AA83="",J83,AA83)*N(AD83))</f>
        <v/>
      </c>
      <c r="AK83" s="51" t="str">
        <f aca="false">IF(AE83="","",AI83-AJ83)</f>
        <v/>
      </c>
      <c r="AL83" s="53" t="str">
        <f aca="false">IF(OR(AK83="",AH83="",N(AH83)&lt;=0),"",AK83/AH83)</f>
        <v/>
      </c>
    </row>
    <row r="84" customFormat="false" ht="15" hidden="false" customHeight="false" outlineLevel="0" collapsed="false">
      <c r="A84" s="45" t="str">
        <f aca="false">IF(AND(B84="",D84=""),"",ROW()-5)</f>
        <v/>
      </c>
      <c r="B84" s="40"/>
      <c r="C84" s="50" t="str">
        <f aca="false">IF(B84="","",IFERROR(INDEX(Spaces!$A$6:$A$105,MATCH($B84,SPACE_NAMES,0)),""))</f>
        <v/>
      </c>
      <c r="D84" s="40"/>
      <c r="E84" s="40"/>
      <c r="F84" s="40"/>
      <c r="G84" s="45" t="str">
        <f aca="false">IF(D84="","",IFERROR(INDEX(FX_WATTS,MATCH(D84,FX_NAMES,0)),""))</f>
        <v/>
      </c>
      <c r="H84" s="43"/>
      <c r="I84" s="45" t="str">
        <f aca="false">IF(H84&lt;&gt;"",H84,G84)</f>
        <v/>
      </c>
      <c r="J84" s="43"/>
      <c r="K84" s="42"/>
      <c r="L84" s="43"/>
      <c r="M84" s="44" t="str">
        <f aca="false">IF(J84="","",IF(K84&lt;&gt;"",K84,N(IFERROR(INDEX(Spaces!$F$6:$F$105,MATCH($B84,SPACE_NAMES,0)),0)))*IF(L84&lt;&gt;"",L84,N(IFERROR(INDEX(Spaces!$G$6:$G$105,MATCH($B84,SPACE_NAMES,0)),0))))</f>
        <v/>
      </c>
      <c r="N84" s="46" t="str">
        <f aca="false">IF(OR(J84="",I84=""),"",I84*J84/1000)</f>
        <v/>
      </c>
      <c r="O84" s="44" t="str">
        <f aca="false">IF(N84="","",N84*M84)</f>
        <v/>
      </c>
      <c r="P84" s="51" t="str">
        <f aca="false">IF(OR(O84="",RATE=""),"",O84*RATE)</f>
        <v/>
      </c>
      <c r="Q84" s="42"/>
      <c r="R84" s="40"/>
      <c r="S84" s="40"/>
      <c r="T84" s="40"/>
      <c r="U84" s="40"/>
      <c r="V84" s="40"/>
      <c r="W84" s="40"/>
      <c r="X84" s="40"/>
      <c r="Y84" s="40"/>
      <c r="Z84" s="43"/>
      <c r="AA84" s="43"/>
      <c r="AB84" s="52"/>
      <c r="AC84" s="52"/>
      <c r="AD84" s="52"/>
      <c r="AE84" s="44" t="str">
        <f aca="false">IF(AND(U84="In scope",Z84&lt;&gt;"",J84&lt;&gt;"",N84&lt;&gt;""),Z84*IF(AA84="",J84,AA84)*M84/1000,"")</f>
        <v/>
      </c>
      <c r="AF84" s="44" t="str">
        <f aca="false">IF(AE84="","",O84-AE84)</f>
        <v/>
      </c>
      <c r="AG84" s="46" t="str">
        <f aca="false">IF(AE84="","",N84-Z84*IF(AA84="",J84,AA84)/1000)</f>
        <v/>
      </c>
      <c r="AH84" s="51" t="str">
        <f aca="false">IF(OR(AF84="",RATE=""),"",AF84*RATE)</f>
        <v/>
      </c>
      <c r="AI84" s="51" t="str">
        <f aca="false">IF(AE84="","",IF(AA84="",J84,AA84)*(N(AB84)+N(AC84)))</f>
        <v/>
      </c>
      <c r="AJ84" s="51" t="str">
        <f aca="false">IF(AE84="","",IF(AA84="",J84,AA84)*N(AD84))</f>
        <v/>
      </c>
      <c r="AK84" s="51" t="str">
        <f aca="false">IF(AE84="","",AI84-AJ84)</f>
        <v/>
      </c>
      <c r="AL84" s="53" t="str">
        <f aca="false">IF(OR(AK84="",AH84="",N(AH84)&lt;=0),"",AK84/AH84)</f>
        <v/>
      </c>
    </row>
    <row r="85" customFormat="false" ht="15" hidden="false" customHeight="false" outlineLevel="0" collapsed="false">
      <c r="A85" s="45" t="str">
        <f aca="false">IF(AND(B85="",D85=""),"",ROW()-5)</f>
        <v/>
      </c>
      <c r="B85" s="40"/>
      <c r="C85" s="50" t="str">
        <f aca="false">IF(B85="","",IFERROR(INDEX(Spaces!$A$6:$A$105,MATCH($B85,SPACE_NAMES,0)),""))</f>
        <v/>
      </c>
      <c r="D85" s="40"/>
      <c r="E85" s="40"/>
      <c r="F85" s="40"/>
      <c r="G85" s="45" t="str">
        <f aca="false">IF(D85="","",IFERROR(INDEX(FX_WATTS,MATCH(D85,FX_NAMES,0)),""))</f>
        <v/>
      </c>
      <c r="H85" s="43"/>
      <c r="I85" s="45" t="str">
        <f aca="false">IF(H85&lt;&gt;"",H85,G85)</f>
        <v/>
      </c>
      <c r="J85" s="43"/>
      <c r="K85" s="42"/>
      <c r="L85" s="43"/>
      <c r="M85" s="44" t="str">
        <f aca="false">IF(J85="","",IF(K85&lt;&gt;"",K85,N(IFERROR(INDEX(Spaces!$F$6:$F$105,MATCH($B85,SPACE_NAMES,0)),0)))*IF(L85&lt;&gt;"",L85,N(IFERROR(INDEX(Spaces!$G$6:$G$105,MATCH($B85,SPACE_NAMES,0)),0))))</f>
        <v/>
      </c>
      <c r="N85" s="46" t="str">
        <f aca="false">IF(OR(J85="",I85=""),"",I85*J85/1000)</f>
        <v/>
      </c>
      <c r="O85" s="44" t="str">
        <f aca="false">IF(N85="","",N85*M85)</f>
        <v/>
      </c>
      <c r="P85" s="51" t="str">
        <f aca="false">IF(OR(O85="",RATE=""),"",O85*RATE)</f>
        <v/>
      </c>
      <c r="Q85" s="42"/>
      <c r="R85" s="40"/>
      <c r="S85" s="40"/>
      <c r="T85" s="40"/>
      <c r="U85" s="40"/>
      <c r="V85" s="40"/>
      <c r="W85" s="40"/>
      <c r="X85" s="40"/>
      <c r="Y85" s="40"/>
      <c r="Z85" s="43"/>
      <c r="AA85" s="43"/>
      <c r="AB85" s="52"/>
      <c r="AC85" s="52"/>
      <c r="AD85" s="52"/>
      <c r="AE85" s="44" t="str">
        <f aca="false">IF(AND(U85="In scope",Z85&lt;&gt;"",J85&lt;&gt;"",N85&lt;&gt;""),Z85*IF(AA85="",J85,AA85)*M85/1000,"")</f>
        <v/>
      </c>
      <c r="AF85" s="44" t="str">
        <f aca="false">IF(AE85="","",O85-AE85)</f>
        <v/>
      </c>
      <c r="AG85" s="46" t="str">
        <f aca="false">IF(AE85="","",N85-Z85*IF(AA85="",J85,AA85)/1000)</f>
        <v/>
      </c>
      <c r="AH85" s="51" t="str">
        <f aca="false">IF(OR(AF85="",RATE=""),"",AF85*RATE)</f>
        <v/>
      </c>
      <c r="AI85" s="51" t="str">
        <f aca="false">IF(AE85="","",IF(AA85="",J85,AA85)*(N(AB85)+N(AC85)))</f>
        <v/>
      </c>
      <c r="AJ85" s="51" t="str">
        <f aca="false">IF(AE85="","",IF(AA85="",J85,AA85)*N(AD85))</f>
        <v/>
      </c>
      <c r="AK85" s="51" t="str">
        <f aca="false">IF(AE85="","",AI85-AJ85)</f>
        <v/>
      </c>
      <c r="AL85" s="53" t="str">
        <f aca="false">IF(OR(AK85="",AH85="",N(AH85)&lt;=0),"",AK85/AH85)</f>
        <v/>
      </c>
    </row>
    <row r="86" customFormat="false" ht="15" hidden="false" customHeight="false" outlineLevel="0" collapsed="false">
      <c r="A86" s="45" t="str">
        <f aca="false">IF(AND(B86="",D86=""),"",ROW()-5)</f>
        <v/>
      </c>
      <c r="B86" s="40"/>
      <c r="C86" s="50" t="str">
        <f aca="false">IF(B86="","",IFERROR(INDEX(Spaces!$A$6:$A$105,MATCH($B86,SPACE_NAMES,0)),""))</f>
        <v/>
      </c>
      <c r="D86" s="40"/>
      <c r="E86" s="40"/>
      <c r="F86" s="40"/>
      <c r="G86" s="45" t="str">
        <f aca="false">IF(D86="","",IFERROR(INDEX(FX_WATTS,MATCH(D86,FX_NAMES,0)),""))</f>
        <v/>
      </c>
      <c r="H86" s="43"/>
      <c r="I86" s="45" t="str">
        <f aca="false">IF(H86&lt;&gt;"",H86,G86)</f>
        <v/>
      </c>
      <c r="J86" s="43"/>
      <c r="K86" s="42"/>
      <c r="L86" s="43"/>
      <c r="M86" s="44" t="str">
        <f aca="false">IF(J86="","",IF(K86&lt;&gt;"",K86,N(IFERROR(INDEX(Spaces!$F$6:$F$105,MATCH($B86,SPACE_NAMES,0)),0)))*IF(L86&lt;&gt;"",L86,N(IFERROR(INDEX(Spaces!$G$6:$G$105,MATCH($B86,SPACE_NAMES,0)),0))))</f>
        <v/>
      </c>
      <c r="N86" s="46" t="str">
        <f aca="false">IF(OR(J86="",I86=""),"",I86*J86/1000)</f>
        <v/>
      </c>
      <c r="O86" s="44" t="str">
        <f aca="false">IF(N86="","",N86*M86)</f>
        <v/>
      </c>
      <c r="P86" s="51" t="str">
        <f aca="false">IF(OR(O86="",RATE=""),"",O86*RATE)</f>
        <v/>
      </c>
      <c r="Q86" s="42"/>
      <c r="R86" s="40"/>
      <c r="S86" s="40"/>
      <c r="T86" s="40"/>
      <c r="U86" s="40"/>
      <c r="V86" s="40"/>
      <c r="W86" s="40"/>
      <c r="X86" s="40"/>
      <c r="Y86" s="40"/>
      <c r="Z86" s="43"/>
      <c r="AA86" s="43"/>
      <c r="AB86" s="52"/>
      <c r="AC86" s="52"/>
      <c r="AD86" s="52"/>
      <c r="AE86" s="44" t="str">
        <f aca="false">IF(AND(U86="In scope",Z86&lt;&gt;"",J86&lt;&gt;"",N86&lt;&gt;""),Z86*IF(AA86="",J86,AA86)*M86/1000,"")</f>
        <v/>
      </c>
      <c r="AF86" s="44" t="str">
        <f aca="false">IF(AE86="","",O86-AE86)</f>
        <v/>
      </c>
      <c r="AG86" s="46" t="str">
        <f aca="false">IF(AE86="","",N86-Z86*IF(AA86="",J86,AA86)/1000)</f>
        <v/>
      </c>
      <c r="AH86" s="51" t="str">
        <f aca="false">IF(OR(AF86="",RATE=""),"",AF86*RATE)</f>
        <v/>
      </c>
      <c r="AI86" s="51" t="str">
        <f aca="false">IF(AE86="","",IF(AA86="",J86,AA86)*(N(AB86)+N(AC86)))</f>
        <v/>
      </c>
      <c r="AJ86" s="51" t="str">
        <f aca="false">IF(AE86="","",IF(AA86="",J86,AA86)*N(AD86))</f>
        <v/>
      </c>
      <c r="AK86" s="51" t="str">
        <f aca="false">IF(AE86="","",AI86-AJ86)</f>
        <v/>
      </c>
      <c r="AL86" s="53" t="str">
        <f aca="false">IF(OR(AK86="",AH86="",N(AH86)&lt;=0),"",AK86/AH86)</f>
        <v/>
      </c>
    </row>
    <row r="87" customFormat="false" ht="15" hidden="false" customHeight="false" outlineLevel="0" collapsed="false">
      <c r="A87" s="45" t="str">
        <f aca="false">IF(AND(B87="",D87=""),"",ROW()-5)</f>
        <v/>
      </c>
      <c r="B87" s="40"/>
      <c r="C87" s="50" t="str">
        <f aca="false">IF(B87="","",IFERROR(INDEX(Spaces!$A$6:$A$105,MATCH($B87,SPACE_NAMES,0)),""))</f>
        <v/>
      </c>
      <c r="D87" s="40"/>
      <c r="E87" s="40"/>
      <c r="F87" s="40"/>
      <c r="G87" s="45" t="str">
        <f aca="false">IF(D87="","",IFERROR(INDEX(FX_WATTS,MATCH(D87,FX_NAMES,0)),""))</f>
        <v/>
      </c>
      <c r="H87" s="43"/>
      <c r="I87" s="45" t="str">
        <f aca="false">IF(H87&lt;&gt;"",H87,G87)</f>
        <v/>
      </c>
      <c r="J87" s="43"/>
      <c r="K87" s="42"/>
      <c r="L87" s="43"/>
      <c r="M87" s="44" t="str">
        <f aca="false">IF(J87="","",IF(K87&lt;&gt;"",K87,N(IFERROR(INDEX(Spaces!$F$6:$F$105,MATCH($B87,SPACE_NAMES,0)),0)))*IF(L87&lt;&gt;"",L87,N(IFERROR(INDEX(Spaces!$G$6:$G$105,MATCH($B87,SPACE_NAMES,0)),0))))</f>
        <v/>
      </c>
      <c r="N87" s="46" t="str">
        <f aca="false">IF(OR(J87="",I87=""),"",I87*J87/1000)</f>
        <v/>
      </c>
      <c r="O87" s="44" t="str">
        <f aca="false">IF(N87="","",N87*M87)</f>
        <v/>
      </c>
      <c r="P87" s="51" t="str">
        <f aca="false">IF(OR(O87="",RATE=""),"",O87*RATE)</f>
        <v/>
      </c>
      <c r="Q87" s="42"/>
      <c r="R87" s="40"/>
      <c r="S87" s="40"/>
      <c r="T87" s="40"/>
      <c r="U87" s="40"/>
      <c r="V87" s="40"/>
      <c r="W87" s="40"/>
      <c r="X87" s="40"/>
      <c r="Y87" s="40"/>
      <c r="Z87" s="43"/>
      <c r="AA87" s="43"/>
      <c r="AB87" s="52"/>
      <c r="AC87" s="52"/>
      <c r="AD87" s="52"/>
      <c r="AE87" s="44" t="str">
        <f aca="false">IF(AND(U87="In scope",Z87&lt;&gt;"",J87&lt;&gt;"",N87&lt;&gt;""),Z87*IF(AA87="",J87,AA87)*M87/1000,"")</f>
        <v/>
      </c>
      <c r="AF87" s="44" t="str">
        <f aca="false">IF(AE87="","",O87-AE87)</f>
        <v/>
      </c>
      <c r="AG87" s="46" t="str">
        <f aca="false">IF(AE87="","",N87-Z87*IF(AA87="",J87,AA87)/1000)</f>
        <v/>
      </c>
      <c r="AH87" s="51" t="str">
        <f aca="false">IF(OR(AF87="",RATE=""),"",AF87*RATE)</f>
        <v/>
      </c>
      <c r="AI87" s="51" t="str">
        <f aca="false">IF(AE87="","",IF(AA87="",J87,AA87)*(N(AB87)+N(AC87)))</f>
        <v/>
      </c>
      <c r="AJ87" s="51" t="str">
        <f aca="false">IF(AE87="","",IF(AA87="",J87,AA87)*N(AD87))</f>
        <v/>
      </c>
      <c r="AK87" s="51" t="str">
        <f aca="false">IF(AE87="","",AI87-AJ87)</f>
        <v/>
      </c>
      <c r="AL87" s="53" t="str">
        <f aca="false">IF(OR(AK87="",AH87="",N(AH87)&lt;=0),"",AK87/AH87)</f>
        <v/>
      </c>
    </row>
    <row r="88" customFormat="false" ht="15" hidden="false" customHeight="false" outlineLevel="0" collapsed="false">
      <c r="A88" s="45" t="str">
        <f aca="false">IF(AND(B88="",D88=""),"",ROW()-5)</f>
        <v/>
      </c>
      <c r="B88" s="40"/>
      <c r="C88" s="50" t="str">
        <f aca="false">IF(B88="","",IFERROR(INDEX(Spaces!$A$6:$A$105,MATCH($B88,SPACE_NAMES,0)),""))</f>
        <v/>
      </c>
      <c r="D88" s="40"/>
      <c r="E88" s="40"/>
      <c r="F88" s="40"/>
      <c r="G88" s="45" t="str">
        <f aca="false">IF(D88="","",IFERROR(INDEX(FX_WATTS,MATCH(D88,FX_NAMES,0)),""))</f>
        <v/>
      </c>
      <c r="H88" s="43"/>
      <c r="I88" s="45" t="str">
        <f aca="false">IF(H88&lt;&gt;"",H88,G88)</f>
        <v/>
      </c>
      <c r="J88" s="43"/>
      <c r="K88" s="42"/>
      <c r="L88" s="43"/>
      <c r="M88" s="44" t="str">
        <f aca="false">IF(J88="","",IF(K88&lt;&gt;"",K88,N(IFERROR(INDEX(Spaces!$F$6:$F$105,MATCH($B88,SPACE_NAMES,0)),0)))*IF(L88&lt;&gt;"",L88,N(IFERROR(INDEX(Spaces!$G$6:$G$105,MATCH($B88,SPACE_NAMES,0)),0))))</f>
        <v/>
      </c>
      <c r="N88" s="46" t="str">
        <f aca="false">IF(OR(J88="",I88=""),"",I88*J88/1000)</f>
        <v/>
      </c>
      <c r="O88" s="44" t="str">
        <f aca="false">IF(N88="","",N88*M88)</f>
        <v/>
      </c>
      <c r="P88" s="51" t="str">
        <f aca="false">IF(OR(O88="",RATE=""),"",O88*RATE)</f>
        <v/>
      </c>
      <c r="Q88" s="42"/>
      <c r="R88" s="40"/>
      <c r="S88" s="40"/>
      <c r="T88" s="40"/>
      <c r="U88" s="40"/>
      <c r="V88" s="40"/>
      <c r="W88" s="40"/>
      <c r="X88" s="40"/>
      <c r="Y88" s="40"/>
      <c r="Z88" s="43"/>
      <c r="AA88" s="43"/>
      <c r="AB88" s="52"/>
      <c r="AC88" s="52"/>
      <c r="AD88" s="52"/>
      <c r="AE88" s="44" t="str">
        <f aca="false">IF(AND(U88="In scope",Z88&lt;&gt;"",J88&lt;&gt;"",N88&lt;&gt;""),Z88*IF(AA88="",J88,AA88)*M88/1000,"")</f>
        <v/>
      </c>
      <c r="AF88" s="44" t="str">
        <f aca="false">IF(AE88="","",O88-AE88)</f>
        <v/>
      </c>
      <c r="AG88" s="46" t="str">
        <f aca="false">IF(AE88="","",N88-Z88*IF(AA88="",J88,AA88)/1000)</f>
        <v/>
      </c>
      <c r="AH88" s="51" t="str">
        <f aca="false">IF(OR(AF88="",RATE=""),"",AF88*RATE)</f>
        <v/>
      </c>
      <c r="AI88" s="51" t="str">
        <f aca="false">IF(AE88="","",IF(AA88="",J88,AA88)*(N(AB88)+N(AC88)))</f>
        <v/>
      </c>
      <c r="AJ88" s="51" t="str">
        <f aca="false">IF(AE88="","",IF(AA88="",J88,AA88)*N(AD88))</f>
        <v/>
      </c>
      <c r="AK88" s="51" t="str">
        <f aca="false">IF(AE88="","",AI88-AJ88)</f>
        <v/>
      </c>
      <c r="AL88" s="53" t="str">
        <f aca="false">IF(OR(AK88="",AH88="",N(AH88)&lt;=0),"",AK88/AH88)</f>
        <v/>
      </c>
    </row>
    <row r="89" customFormat="false" ht="15" hidden="false" customHeight="false" outlineLevel="0" collapsed="false">
      <c r="A89" s="45" t="str">
        <f aca="false">IF(AND(B89="",D89=""),"",ROW()-5)</f>
        <v/>
      </c>
      <c r="B89" s="40"/>
      <c r="C89" s="50" t="str">
        <f aca="false">IF(B89="","",IFERROR(INDEX(Spaces!$A$6:$A$105,MATCH($B89,SPACE_NAMES,0)),""))</f>
        <v/>
      </c>
      <c r="D89" s="40"/>
      <c r="E89" s="40"/>
      <c r="F89" s="40"/>
      <c r="G89" s="45" t="str">
        <f aca="false">IF(D89="","",IFERROR(INDEX(FX_WATTS,MATCH(D89,FX_NAMES,0)),""))</f>
        <v/>
      </c>
      <c r="H89" s="43"/>
      <c r="I89" s="45" t="str">
        <f aca="false">IF(H89&lt;&gt;"",H89,G89)</f>
        <v/>
      </c>
      <c r="J89" s="43"/>
      <c r="K89" s="42"/>
      <c r="L89" s="43"/>
      <c r="M89" s="44" t="str">
        <f aca="false">IF(J89="","",IF(K89&lt;&gt;"",K89,N(IFERROR(INDEX(Spaces!$F$6:$F$105,MATCH($B89,SPACE_NAMES,0)),0)))*IF(L89&lt;&gt;"",L89,N(IFERROR(INDEX(Spaces!$G$6:$G$105,MATCH($B89,SPACE_NAMES,0)),0))))</f>
        <v/>
      </c>
      <c r="N89" s="46" t="str">
        <f aca="false">IF(OR(J89="",I89=""),"",I89*J89/1000)</f>
        <v/>
      </c>
      <c r="O89" s="44" t="str">
        <f aca="false">IF(N89="","",N89*M89)</f>
        <v/>
      </c>
      <c r="P89" s="51" t="str">
        <f aca="false">IF(OR(O89="",RATE=""),"",O89*RATE)</f>
        <v/>
      </c>
      <c r="Q89" s="42"/>
      <c r="R89" s="40"/>
      <c r="S89" s="40"/>
      <c r="T89" s="40"/>
      <c r="U89" s="40"/>
      <c r="V89" s="40"/>
      <c r="W89" s="40"/>
      <c r="X89" s="40"/>
      <c r="Y89" s="40"/>
      <c r="Z89" s="43"/>
      <c r="AA89" s="43"/>
      <c r="AB89" s="52"/>
      <c r="AC89" s="52"/>
      <c r="AD89" s="52"/>
      <c r="AE89" s="44" t="str">
        <f aca="false">IF(AND(U89="In scope",Z89&lt;&gt;"",J89&lt;&gt;"",N89&lt;&gt;""),Z89*IF(AA89="",J89,AA89)*M89/1000,"")</f>
        <v/>
      </c>
      <c r="AF89" s="44" t="str">
        <f aca="false">IF(AE89="","",O89-AE89)</f>
        <v/>
      </c>
      <c r="AG89" s="46" t="str">
        <f aca="false">IF(AE89="","",N89-Z89*IF(AA89="",J89,AA89)/1000)</f>
        <v/>
      </c>
      <c r="AH89" s="51" t="str">
        <f aca="false">IF(OR(AF89="",RATE=""),"",AF89*RATE)</f>
        <v/>
      </c>
      <c r="AI89" s="51" t="str">
        <f aca="false">IF(AE89="","",IF(AA89="",J89,AA89)*(N(AB89)+N(AC89)))</f>
        <v/>
      </c>
      <c r="AJ89" s="51" t="str">
        <f aca="false">IF(AE89="","",IF(AA89="",J89,AA89)*N(AD89))</f>
        <v/>
      </c>
      <c r="AK89" s="51" t="str">
        <f aca="false">IF(AE89="","",AI89-AJ89)</f>
        <v/>
      </c>
      <c r="AL89" s="53" t="str">
        <f aca="false">IF(OR(AK89="",AH89="",N(AH89)&lt;=0),"",AK89/AH89)</f>
        <v/>
      </c>
    </row>
    <row r="90" customFormat="false" ht="15" hidden="false" customHeight="false" outlineLevel="0" collapsed="false">
      <c r="A90" s="45" t="str">
        <f aca="false">IF(AND(B90="",D90=""),"",ROW()-5)</f>
        <v/>
      </c>
      <c r="B90" s="40"/>
      <c r="C90" s="50" t="str">
        <f aca="false">IF(B90="","",IFERROR(INDEX(Spaces!$A$6:$A$105,MATCH($B90,SPACE_NAMES,0)),""))</f>
        <v/>
      </c>
      <c r="D90" s="40"/>
      <c r="E90" s="40"/>
      <c r="F90" s="40"/>
      <c r="G90" s="45" t="str">
        <f aca="false">IF(D90="","",IFERROR(INDEX(FX_WATTS,MATCH(D90,FX_NAMES,0)),""))</f>
        <v/>
      </c>
      <c r="H90" s="43"/>
      <c r="I90" s="45" t="str">
        <f aca="false">IF(H90&lt;&gt;"",H90,G90)</f>
        <v/>
      </c>
      <c r="J90" s="43"/>
      <c r="K90" s="42"/>
      <c r="L90" s="43"/>
      <c r="M90" s="44" t="str">
        <f aca="false">IF(J90="","",IF(K90&lt;&gt;"",K90,N(IFERROR(INDEX(Spaces!$F$6:$F$105,MATCH($B90,SPACE_NAMES,0)),0)))*IF(L90&lt;&gt;"",L90,N(IFERROR(INDEX(Spaces!$G$6:$G$105,MATCH($B90,SPACE_NAMES,0)),0))))</f>
        <v/>
      </c>
      <c r="N90" s="46" t="str">
        <f aca="false">IF(OR(J90="",I90=""),"",I90*J90/1000)</f>
        <v/>
      </c>
      <c r="O90" s="44" t="str">
        <f aca="false">IF(N90="","",N90*M90)</f>
        <v/>
      </c>
      <c r="P90" s="51" t="str">
        <f aca="false">IF(OR(O90="",RATE=""),"",O90*RATE)</f>
        <v/>
      </c>
      <c r="Q90" s="42"/>
      <c r="R90" s="40"/>
      <c r="S90" s="40"/>
      <c r="T90" s="40"/>
      <c r="U90" s="40"/>
      <c r="V90" s="40"/>
      <c r="W90" s="40"/>
      <c r="X90" s="40"/>
      <c r="Y90" s="40"/>
      <c r="Z90" s="43"/>
      <c r="AA90" s="43"/>
      <c r="AB90" s="52"/>
      <c r="AC90" s="52"/>
      <c r="AD90" s="52"/>
      <c r="AE90" s="44" t="str">
        <f aca="false">IF(AND(U90="In scope",Z90&lt;&gt;"",J90&lt;&gt;"",N90&lt;&gt;""),Z90*IF(AA90="",J90,AA90)*M90/1000,"")</f>
        <v/>
      </c>
      <c r="AF90" s="44" t="str">
        <f aca="false">IF(AE90="","",O90-AE90)</f>
        <v/>
      </c>
      <c r="AG90" s="46" t="str">
        <f aca="false">IF(AE90="","",N90-Z90*IF(AA90="",J90,AA90)/1000)</f>
        <v/>
      </c>
      <c r="AH90" s="51" t="str">
        <f aca="false">IF(OR(AF90="",RATE=""),"",AF90*RATE)</f>
        <v/>
      </c>
      <c r="AI90" s="51" t="str">
        <f aca="false">IF(AE90="","",IF(AA90="",J90,AA90)*(N(AB90)+N(AC90)))</f>
        <v/>
      </c>
      <c r="AJ90" s="51" t="str">
        <f aca="false">IF(AE90="","",IF(AA90="",J90,AA90)*N(AD90))</f>
        <v/>
      </c>
      <c r="AK90" s="51" t="str">
        <f aca="false">IF(AE90="","",AI90-AJ90)</f>
        <v/>
      </c>
      <c r="AL90" s="53" t="str">
        <f aca="false">IF(OR(AK90="",AH90="",N(AH90)&lt;=0),"",AK90/AH90)</f>
        <v/>
      </c>
    </row>
    <row r="91" customFormat="false" ht="15" hidden="false" customHeight="false" outlineLevel="0" collapsed="false">
      <c r="A91" s="45" t="str">
        <f aca="false">IF(AND(B91="",D91=""),"",ROW()-5)</f>
        <v/>
      </c>
      <c r="B91" s="40"/>
      <c r="C91" s="50" t="str">
        <f aca="false">IF(B91="","",IFERROR(INDEX(Spaces!$A$6:$A$105,MATCH($B91,SPACE_NAMES,0)),""))</f>
        <v/>
      </c>
      <c r="D91" s="40"/>
      <c r="E91" s="40"/>
      <c r="F91" s="40"/>
      <c r="G91" s="45" t="str">
        <f aca="false">IF(D91="","",IFERROR(INDEX(FX_WATTS,MATCH(D91,FX_NAMES,0)),""))</f>
        <v/>
      </c>
      <c r="H91" s="43"/>
      <c r="I91" s="45" t="str">
        <f aca="false">IF(H91&lt;&gt;"",H91,G91)</f>
        <v/>
      </c>
      <c r="J91" s="43"/>
      <c r="K91" s="42"/>
      <c r="L91" s="43"/>
      <c r="M91" s="44" t="str">
        <f aca="false">IF(J91="","",IF(K91&lt;&gt;"",K91,N(IFERROR(INDEX(Spaces!$F$6:$F$105,MATCH($B91,SPACE_NAMES,0)),0)))*IF(L91&lt;&gt;"",L91,N(IFERROR(INDEX(Spaces!$G$6:$G$105,MATCH($B91,SPACE_NAMES,0)),0))))</f>
        <v/>
      </c>
      <c r="N91" s="46" t="str">
        <f aca="false">IF(OR(J91="",I91=""),"",I91*J91/1000)</f>
        <v/>
      </c>
      <c r="O91" s="44" t="str">
        <f aca="false">IF(N91="","",N91*M91)</f>
        <v/>
      </c>
      <c r="P91" s="51" t="str">
        <f aca="false">IF(OR(O91="",RATE=""),"",O91*RATE)</f>
        <v/>
      </c>
      <c r="Q91" s="42"/>
      <c r="R91" s="40"/>
      <c r="S91" s="40"/>
      <c r="T91" s="40"/>
      <c r="U91" s="40"/>
      <c r="V91" s="40"/>
      <c r="W91" s="40"/>
      <c r="X91" s="40"/>
      <c r="Y91" s="40"/>
      <c r="Z91" s="43"/>
      <c r="AA91" s="43"/>
      <c r="AB91" s="52"/>
      <c r="AC91" s="52"/>
      <c r="AD91" s="52"/>
      <c r="AE91" s="44" t="str">
        <f aca="false">IF(AND(U91="In scope",Z91&lt;&gt;"",J91&lt;&gt;"",N91&lt;&gt;""),Z91*IF(AA91="",J91,AA91)*M91/1000,"")</f>
        <v/>
      </c>
      <c r="AF91" s="44" t="str">
        <f aca="false">IF(AE91="","",O91-AE91)</f>
        <v/>
      </c>
      <c r="AG91" s="46" t="str">
        <f aca="false">IF(AE91="","",N91-Z91*IF(AA91="",J91,AA91)/1000)</f>
        <v/>
      </c>
      <c r="AH91" s="51" t="str">
        <f aca="false">IF(OR(AF91="",RATE=""),"",AF91*RATE)</f>
        <v/>
      </c>
      <c r="AI91" s="51" t="str">
        <f aca="false">IF(AE91="","",IF(AA91="",J91,AA91)*(N(AB91)+N(AC91)))</f>
        <v/>
      </c>
      <c r="AJ91" s="51" t="str">
        <f aca="false">IF(AE91="","",IF(AA91="",J91,AA91)*N(AD91))</f>
        <v/>
      </c>
      <c r="AK91" s="51" t="str">
        <f aca="false">IF(AE91="","",AI91-AJ91)</f>
        <v/>
      </c>
      <c r="AL91" s="53" t="str">
        <f aca="false">IF(OR(AK91="",AH91="",N(AH91)&lt;=0),"",AK91/AH91)</f>
        <v/>
      </c>
    </row>
    <row r="92" customFormat="false" ht="15" hidden="false" customHeight="false" outlineLevel="0" collapsed="false">
      <c r="A92" s="45" t="str">
        <f aca="false">IF(AND(B92="",D92=""),"",ROW()-5)</f>
        <v/>
      </c>
      <c r="B92" s="40"/>
      <c r="C92" s="50" t="str">
        <f aca="false">IF(B92="","",IFERROR(INDEX(Spaces!$A$6:$A$105,MATCH($B92,SPACE_NAMES,0)),""))</f>
        <v/>
      </c>
      <c r="D92" s="40"/>
      <c r="E92" s="40"/>
      <c r="F92" s="40"/>
      <c r="G92" s="45" t="str">
        <f aca="false">IF(D92="","",IFERROR(INDEX(FX_WATTS,MATCH(D92,FX_NAMES,0)),""))</f>
        <v/>
      </c>
      <c r="H92" s="43"/>
      <c r="I92" s="45" t="str">
        <f aca="false">IF(H92&lt;&gt;"",H92,G92)</f>
        <v/>
      </c>
      <c r="J92" s="43"/>
      <c r="K92" s="42"/>
      <c r="L92" s="43"/>
      <c r="M92" s="44" t="str">
        <f aca="false">IF(J92="","",IF(K92&lt;&gt;"",K92,N(IFERROR(INDEX(Spaces!$F$6:$F$105,MATCH($B92,SPACE_NAMES,0)),0)))*IF(L92&lt;&gt;"",L92,N(IFERROR(INDEX(Spaces!$G$6:$G$105,MATCH($B92,SPACE_NAMES,0)),0))))</f>
        <v/>
      </c>
      <c r="N92" s="46" t="str">
        <f aca="false">IF(OR(J92="",I92=""),"",I92*J92/1000)</f>
        <v/>
      </c>
      <c r="O92" s="44" t="str">
        <f aca="false">IF(N92="","",N92*M92)</f>
        <v/>
      </c>
      <c r="P92" s="51" t="str">
        <f aca="false">IF(OR(O92="",RATE=""),"",O92*RATE)</f>
        <v/>
      </c>
      <c r="Q92" s="42"/>
      <c r="R92" s="40"/>
      <c r="S92" s="40"/>
      <c r="T92" s="40"/>
      <c r="U92" s="40"/>
      <c r="V92" s="40"/>
      <c r="W92" s="40"/>
      <c r="X92" s="40"/>
      <c r="Y92" s="40"/>
      <c r="Z92" s="43"/>
      <c r="AA92" s="43"/>
      <c r="AB92" s="52"/>
      <c r="AC92" s="52"/>
      <c r="AD92" s="52"/>
      <c r="AE92" s="44" t="str">
        <f aca="false">IF(AND(U92="In scope",Z92&lt;&gt;"",J92&lt;&gt;"",N92&lt;&gt;""),Z92*IF(AA92="",J92,AA92)*M92/1000,"")</f>
        <v/>
      </c>
      <c r="AF92" s="44" t="str">
        <f aca="false">IF(AE92="","",O92-AE92)</f>
        <v/>
      </c>
      <c r="AG92" s="46" t="str">
        <f aca="false">IF(AE92="","",N92-Z92*IF(AA92="",J92,AA92)/1000)</f>
        <v/>
      </c>
      <c r="AH92" s="51" t="str">
        <f aca="false">IF(OR(AF92="",RATE=""),"",AF92*RATE)</f>
        <v/>
      </c>
      <c r="AI92" s="51" t="str">
        <f aca="false">IF(AE92="","",IF(AA92="",J92,AA92)*(N(AB92)+N(AC92)))</f>
        <v/>
      </c>
      <c r="AJ92" s="51" t="str">
        <f aca="false">IF(AE92="","",IF(AA92="",J92,AA92)*N(AD92))</f>
        <v/>
      </c>
      <c r="AK92" s="51" t="str">
        <f aca="false">IF(AE92="","",AI92-AJ92)</f>
        <v/>
      </c>
      <c r="AL92" s="53" t="str">
        <f aca="false">IF(OR(AK92="",AH92="",N(AH92)&lt;=0),"",AK92/AH92)</f>
        <v/>
      </c>
    </row>
    <row r="93" customFormat="false" ht="15" hidden="false" customHeight="false" outlineLevel="0" collapsed="false">
      <c r="A93" s="45" t="str">
        <f aca="false">IF(AND(B93="",D93=""),"",ROW()-5)</f>
        <v/>
      </c>
      <c r="B93" s="40"/>
      <c r="C93" s="50" t="str">
        <f aca="false">IF(B93="","",IFERROR(INDEX(Spaces!$A$6:$A$105,MATCH($B93,SPACE_NAMES,0)),""))</f>
        <v/>
      </c>
      <c r="D93" s="40"/>
      <c r="E93" s="40"/>
      <c r="F93" s="40"/>
      <c r="G93" s="45" t="str">
        <f aca="false">IF(D93="","",IFERROR(INDEX(FX_WATTS,MATCH(D93,FX_NAMES,0)),""))</f>
        <v/>
      </c>
      <c r="H93" s="43"/>
      <c r="I93" s="45" t="str">
        <f aca="false">IF(H93&lt;&gt;"",H93,G93)</f>
        <v/>
      </c>
      <c r="J93" s="43"/>
      <c r="K93" s="42"/>
      <c r="L93" s="43"/>
      <c r="M93" s="44" t="str">
        <f aca="false">IF(J93="","",IF(K93&lt;&gt;"",K93,N(IFERROR(INDEX(Spaces!$F$6:$F$105,MATCH($B93,SPACE_NAMES,0)),0)))*IF(L93&lt;&gt;"",L93,N(IFERROR(INDEX(Spaces!$G$6:$G$105,MATCH($B93,SPACE_NAMES,0)),0))))</f>
        <v/>
      </c>
      <c r="N93" s="46" t="str">
        <f aca="false">IF(OR(J93="",I93=""),"",I93*J93/1000)</f>
        <v/>
      </c>
      <c r="O93" s="44" t="str">
        <f aca="false">IF(N93="","",N93*M93)</f>
        <v/>
      </c>
      <c r="P93" s="51" t="str">
        <f aca="false">IF(OR(O93="",RATE=""),"",O93*RATE)</f>
        <v/>
      </c>
      <c r="Q93" s="42"/>
      <c r="R93" s="40"/>
      <c r="S93" s="40"/>
      <c r="T93" s="40"/>
      <c r="U93" s="40"/>
      <c r="V93" s="40"/>
      <c r="W93" s="40"/>
      <c r="X93" s="40"/>
      <c r="Y93" s="40"/>
      <c r="Z93" s="43"/>
      <c r="AA93" s="43"/>
      <c r="AB93" s="52"/>
      <c r="AC93" s="52"/>
      <c r="AD93" s="52"/>
      <c r="AE93" s="44" t="str">
        <f aca="false">IF(AND(U93="In scope",Z93&lt;&gt;"",J93&lt;&gt;"",N93&lt;&gt;""),Z93*IF(AA93="",J93,AA93)*M93/1000,"")</f>
        <v/>
      </c>
      <c r="AF93" s="44" t="str">
        <f aca="false">IF(AE93="","",O93-AE93)</f>
        <v/>
      </c>
      <c r="AG93" s="46" t="str">
        <f aca="false">IF(AE93="","",N93-Z93*IF(AA93="",J93,AA93)/1000)</f>
        <v/>
      </c>
      <c r="AH93" s="51" t="str">
        <f aca="false">IF(OR(AF93="",RATE=""),"",AF93*RATE)</f>
        <v/>
      </c>
      <c r="AI93" s="51" t="str">
        <f aca="false">IF(AE93="","",IF(AA93="",J93,AA93)*(N(AB93)+N(AC93)))</f>
        <v/>
      </c>
      <c r="AJ93" s="51" t="str">
        <f aca="false">IF(AE93="","",IF(AA93="",J93,AA93)*N(AD93))</f>
        <v/>
      </c>
      <c r="AK93" s="51" t="str">
        <f aca="false">IF(AE93="","",AI93-AJ93)</f>
        <v/>
      </c>
      <c r="AL93" s="53" t="str">
        <f aca="false">IF(OR(AK93="",AH93="",N(AH93)&lt;=0),"",AK93/AH93)</f>
        <v/>
      </c>
    </row>
    <row r="94" customFormat="false" ht="15" hidden="false" customHeight="false" outlineLevel="0" collapsed="false">
      <c r="A94" s="45" t="str">
        <f aca="false">IF(AND(B94="",D94=""),"",ROW()-5)</f>
        <v/>
      </c>
      <c r="B94" s="40"/>
      <c r="C94" s="50" t="str">
        <f aca="false">IF(B94="","",IFERROR(INDEX(Spaces!$A$6:$A$105,MATCH($B94,SPACE_NAMES,0)),""))</f>
        <v/>
      </c>
      <c r="D94" s="40"/>
      <c r="E94" s="40"/>
      <c r="F94" s="40"/>
      <c r="G94" s="45" t="str">
        <f aca="false">IF(D94="","",IFERROR(INDEX(FX_WATTS,MATCH(D94,FX_NAMES,0)),""))</f>
        <v/>
      </c>
      <c r="H94" s="43"/>
      <c r="I94" s="45" t="str">
        <f aca="false">IF(H94&lt;&gt;"",H94,G94)</f>
        <v/>
      </c>
      <c r="J94" s="43"/>
      <c r="K94" s="42"/>
      <c r="L94" s="43"/>
      <c r="M94" s="44" t="str">
        <f aca="false">IF(J94="","",IF(K94&lt;&gt;"",K94,N(IFERROR(INDEX(Spaces!$F$6:$F$105,MATCH($B94,SPACE_NAMES,0)),0)))*IF(L94&lt;&gt;"",L94,N(IFERROR(INDEX(Spaces!$G$6:$G$105,MATCH($B94,SPACE_NAMES,0)),0))))</f>
        <v/>
      </c>
      <c r="N94" s="46" t="str">
        <f aca="false">IF(OR(J94="",I94=""),"",I94*J94/1000)</f>
        <v/>
      </c>
      <c r="O94" s="44" t="str">
        <f aca="false">IF(N94="","",N94*M94)</f>
        <v/>
      </c>
      <c r="P94" s="51" t="str">
        <f aca="false">IF(OR(O94="",RATE=""),"",O94*RATE)</f>
        <v/>
      </c>
      <c r="Q94" s="42"/>
      <c r="R94" s="40"/>
      <c r="S94" s="40"/>
      <c r="T94" s="40"/>
      <c r="U94" s="40"/>
      <c r="V94" s="40"/>
      <c r="W94" s="40"/>
      <c r="X94" s="40"/>
      <c r="Y94" s="40"/>
      <c r="Z94" s="43"/>
      <c r="AA94" s="43"/>
      <c r="AB94" s="52"/>
      <c r="AC94" s="52"/>
      <c r="AD94" s="52"/>
      <c r="AE94" s="44" t="str">
        <f aca="false">IF(AND(U94="In scope",Z94&lt;&gt;"",J94&lt;&gt;"",N94&lt;&gt;""),Z94*IF(AA94="",J94,AA94)*M94/1000,"")</f>
        <v/>
      </c>
      <c r="AF94" s="44" t="str">
        <f aca="false">IF(AE94="","",O94-AE94)</f>
        <v/>
      </c>
      <c r="AG94" s="46" t="str">
        <f aca="false">IF(AE94="","",N94-Z94*IF(AA94="",J94,AA94)/1000)</f>
        <v/>
      </c>
      <c r="AH94" s="51" t="str">
        <f aca="false">IF(OR(AF94="",RATE=""),"",AF94*RATE)</f>
        <v/>
      </c>
      <c r="AI94" s="51" t="str">
        <f aca="false">IF(AE94="","",IF(AA94="",J94,AA94)*(N(AB94)+N(AC94)))</f>
        <v/>
      </c>
      <c r="AJ94" s="51" t="str">
        <f aca="false">IF(AE94="","",IF(AA94="",J94,AA94)*N(AD94))</f>
        <v/>
      </c>
      <c r="AK94" s="51" t="str">
        <f aca="false">IF(AE94="","",AI94-AJ94)</f>
        <v/>
      </c>
      <c r="AL94" s="53" t="str">
        <f aca="false">IF(OR(AK94="",AH94="",N(AH94)&lt;=0),"",AK94/AH94)</f>
        <v/>
      </c>
    </row>
    <row r="95" customFormat="false" ht="15" hidden="false" customHeight="false" outlineLevel="0" collapsed="false">
      <c r="A95" s="45" t="str">
        <f aca="false">IF(AND(B95="",D95=""),"",ROW()-5)</f>
        <v/>
      </c>
      <c r="B95" s="40"/>
      <c r="C95" s="50" t="str">
        <f aca="false">IF(B95="","",IFERROR(INDEX(Spaces!$A$6:$A$105,MATCH($B95,SPACE_NAMES,0)),""))</f>
        <v/>
      </c>
      <c r="D95" s="40"/>
      <c r="E95" s="40"/>
      <c r="F95" s="40"/>
      <c r="G95" s="45" t="str">
        <f aca="false">IF(D95="","",IFERROR(INDEX(FX_WATTS,MATCH(D95,FX_NAMES,0)),""))</f>
        <v/>
      </c>
      <c r="H95" s="43"/>
      <c r="I95" s="45" t="str">
        <f aca="false">IF(H95&lt;&gt;"",H95,G95)</f>
        <v/>
      </c>
      <c r="J95" s="43"/>
      <c r="K95" s="42"/>
      <c r="L95" s="43"/>
      <c r="M95" s="44" t="str">
        <f aca="false">IF(J95="","",IF(K95&lt;&gt;"",K95,N(IFERROR(INDEX(Spaces!$F$6:$F$105,MATCH($B95,SPACE_NAMES,0)),0)))*IF(L95&lt;&gt;"",L95,N(IFERROR(INDEX(Spaces!$G$6:$G$105,MATCH($B95,SPACE_NAMES,0)),0))))</f>
        <v/>
      </c>
      <c r="N95" s="46" t="str">
        <f aca="false">IF(OR(J95="",I95=""),"",I95*J95/1000)</f>
        <v/>
      </c>
      <c r="O95" s="44" t="str">
        <f aca="false">IF(N95="","",N95*M95)</f>
        <v/>
      </c>
      <c r="P95" s="51" t="str">
        <f aca="false">IF(OR(O95="",RATE=""),"",O95*RATE)</f>
        <v/>
      </c>
      <c r="Q95" s="42"/>
      <c r="R95" s="40"/>
      <c r="S95" s="40"/>
      <c r="T95" s="40"/>
      <c r="U95" s="40"/>
      <c r="V95" s="40"/>
      <c r="W95" s="40"/>
      <c r="X95" s="40"/>
      <c r="Y95" s="40"/>
      <c r="Z95" s="43"/>
      <c r="AA95" s="43"/>
      <c r="AB95" s="52"/>
      <c r="AC95" s="52"/>
      <c r="AD95" s="52"/>
      <c r="AE95" s="44" t="str">
        <f aca="false">IF(AND(U95="In scope",Z95&lt;&gt;"",J95&lt;&gt;"",N95&lt;&gt;""),Z95*IF(AA95="",J95,AA95)*M95/1000,"")</f>
        <v/>
      </c>
      <c r="AF95" s="44" t="str">
        <f aca="false">IF(AE95="","",O95-AE95)</f>
        <v/>
      </c>
      <c r="AG95" s="46" t="str">
        <f aca="false">IF(AE95="","",N95-Z95*IF(AA95="",J95,AA95)/1000)</f>
        <v/>
      </c>
      <c r="AH95" s="51" t="str">
        <f aca="false">IF(OR(AF95="",RATE=""),"",AF95*RATE)</f>
        <v/>
      </c>
      <c r="AI95" s="51" t="str">
        <f aca="false">IF(AE95="","",IF(AA95="",J95,AA95)*(N(AB95)+N(AC95)))</f>
        <v/>
      </c>
      <c r="AJ95" s="51" t="str">
        <f aca="false">IF(AE95="","",IF(AA95="",J95,AA95)*N(AD95))</f>
        <v/>
      </c>
      <c r="AK95" s="51" t="str">
        <f aca="false">IF(AE95="","",AI95-AJ95)</f>
        <v/>
      </c>
      <c r="AL95" s="53" t="str">
        <f aca="false">IF(OR(AK95="",AH95="",N(AH95)&lt;=0),"",AK95/AH95)</f>
        <v/>
      </c>
    </row>
    <row r="96" customFormat="false" ht="15" hidden="false" customHeight="false" outlineLevel="0" collapsed="false">
      <c r="A96" s="45" t="str">
        <f aca="false">IF(AND(B96="",D96=""),"",ROW()-5)</f>
        <v/>
      </c>
      <c r="B96" s="40"/>
      <c r="C96" s="50" t="str">
        <f aca="false">IF(B96="","",IFERROR(INDEX(Spaces!$A$6:$A$105,MATCH($B96,SPACE_NAMES,0)),""))</f>
        <v/>
      </c>
      <c r="D96" s="40"/>
      <c r="E96" s="40"/>
      <c r="F96" s="40"/>
      <c r="G96" s="45" t="str">
        <f aca="false">IF(D96="","",IFERROR(INDEX(FX_WATTS,MATCH(D96,FX_NAMES,0)),""))</f>
        <v/>
      </c>
      <c r="H96" s="43"/>
      <c r="I96" s="45" t="str">
        <f aca="false">IF(H96&lt;&gt;"",H96,G96)</f>
        <v/>
      </c>
      <c r="J96" s="43"/>
      <c r="K96" s="42"/>
      <c r="L96" s="43"/>
      <c r="M96" s="44" t="str">
        <f aca="false">IF(J96="","",IF(K96&lt;&gt;"",K96,N(IFERROR(INDEX(Spaces!$F$6:$F$105,MATCH($B96,SPACE_NAMES,0)),0)))*IF(L96&lt;&gt;"",L96,N(IFERROR(INDEX(Spaces!$G$6:$G$105,MATCH($B96,SPACE_NAMES,0)),0))))</f>
        <v/>
      </c>
      <c r="N96" s="46" t="str">
        <f aca="false">IF(OR(J96="",I96=""),"",I96*J96/1000)</f>
        <v/>
      </c>
      <c r="O96" s="44" t="str">
        <f aca="false">IF(N96="","",N96*M96)</f>
        <v/>
      </c>
      <c r="P96" s="51" t="str">
        <f aca="false">IF(OR(O96="",RATE=""),"",O96*RATE)</f>
        <v/>
      </c>
      <c r="Q96" s="42"/>
      <c r="R96" s="40"/>
      <c r="S96" s="40"/>
      <c r="T96" s="40"/>
      <c r="U96" s="40"/>
      <c r="V96" s="40"/>
      <c r="W96" s="40"/>
      <c r="X96" s="40"/>
      <c r="Y96" s="40"/>
      <c r="Z96" s="43"/>
      <c r="AA96" s="43"/>
      <c r="AB96" s="52"/>
      <c r="AC96" s="52"/>
      <c r="AD96" s="52"/>
      <c r="AE96" s="44" t="str">
        <f aca="false">IF(AND(U96="In scope",Z96&lt;&gt;"",J96&lt;&gt;"",N96&lt;&gt;""),Z96*IF(AA96="",J96,AA96)*M96/1000,"")</f>
        <v/>
      </c>
      <c r="AF96" s="44" t="str">
        <f aca="false">IF(AE96="","",O96-AE96)</f>
        <v/>
      </c>
      <c r="AG96" s="46" t="str">
        <f aca="false">IF(AE96="","",N96-Z96*IF(AA96="",J96,AA96)/1000)</f>
        <v/>
      </c>
      <c r="AH96" s="51" t="str">
        <f aca="false">IF(OR(AF96="",RATE=""),"",AF96*RATE)</f>
        <v/>
      </c>
      <c r="AI96" s="51" t="str">
        <f aca="false">IF(AE96="","",IF(AA96="",J96,AA96)*(N(AB96)+N(AC96)))</f>
        <v/>
      </c>
      <c r="AJ96" s="51" t="str">
        <f aca="false">IF(AE96="","",IF(AA96="",J96,AA96)*N(AD96))</f>
        <v/>
      </c>
      <c r="AK96" s="51" t="str">
        <f aca="false">IF(AE96="","",AI96-AJ96)</f>
        <v/>
      </c>
      <c r="AL96" s="53" t="str">
        <f aca="false">IF(OR(AK96="",AH96="",N(AH96)&lt;=0),"",AK96/AH96)</f>
        <v/>
      </c>
    </row>
    <row r="97" customFormat="false" ht="15" hidden="false" customHeight="false" outlineLevel="0" collapsed="false">
      <c r="A97" s="45" t="str">
        <f aca="false">IF(AND(B97="",D97=""),"",ROW()-5)</f>
        <v/>
      </c>
      <c r="B97" s="40"/>
      <c r="C97" s="50" t="str">
        <f aca="false">IF(B97="","",IFERROR(INDEX(Spaces!$A$6:$A$105,MATCH($B97,SPACE_NAMES,0)),""))</f>
        <v/>
      </c>
      <c r="D97" s="40"/>
      <c r="E97" s="40"/>
      <c r="F97" s="40"/>
      <c r="G97" s="45" t="str">
        <f aca="false">IF(D97="","",IFERROR(INDEX(FX_WATTS,MATCH(D97,FX_NAMES,0)),""))</f>
        <v/>
      </c>
      <c r="H97" s="43"/>
      <c r="I97" s="45" t="str">
        <f aca="false">IF(H97&lt;&gt;"",H97,G97)</f>
        <v/>
      </c>
      <c r="J97" s="43"/>
      <c r="K97" s="42"/>
      <c r="L97" s="43"/>
      <c r="M97" s="44" t="str">
        <f aca="false">IF(J97="","",IF(K97&lt;&gt;"",K97,N(IFERROR(INDEX(Spaces!$F$6:$F$105,MATCH($B97,SPACE_NAMES,0)),0)))*IF(L97&lt;&gt;"",L97,N(IFERROR(INDEX(Spaces!$G$6:$G$105,MATCH($B97,SPACE_NAMES,0)),0))))</f>
        <v/>
      </c>
      <c r="N97" s="46" t="str">
        <f aca="false">IF(OR(J97="",I97=""),"",I97*J97/1000)</f>
        <v/>
      </c>
      <c r="O97" s="44" t="str">
        <f aca="false">IF(N97="","",N97*M97)</f>
        <v/>
      </c>
      <c r="P97" s="51" t="str">
        <f aca="false">IF(OR(O97="",RATE=""),"",O97*RATE)</f>
        <v/>
      </c>
      <c r="Q97" s="42"/>
      <c r="R97" s="40"/>
      <c r="S97" s="40"/>
      <c r="T97" s="40"/>
      <c r="U97" s="40"/>
      <c r="V97" s="40"/>
      <c r="W97" s="40"/>
      <c r="X97" s="40"/>
      <c r="Y97" s="40"/>
      <c r="Z97" s="43"/>
      <c r="AA97" s="43"/>
      <c r="AB97" s="52"/>
      <c r="AC97" s="52"/>
      <c r="AD97" s="52"/>
      <c r="AE97" s="44" t="str">
        <f aca="false">IF(AND(U97="In scope",Z97&lt;&gt;"",J97&lt;&gt;"",N97&lt;&gt;""),Z97*IF(AA97="",J97,AA97)*M97/1000,"")</f>
        <v/>
      </c>
      <c r="AF97" s="44" t="str">
        <f aca="false">IF(AE97="","",O97-AE97)</f>
        <v/>
      </c>
      <c r="AG97" s="46" t="str">
        <f aca="false">IF(AE97="","",N97-Z97*IF(AA97="",J97,AA97)/1000)</f>
        <v/>
      </c>
      <c r="AH97" s="51" t="str">
        <f aca="false">IF(OR(AF97="",RATE=""),"",AF97*RATE)</f>
        <v/>
      </c>
      <c r="AI97" s="51" t="str">
        <f aca="false">IF(AE97="","",IF(AA97="",J97,AA97)*(N(AB97)+N(AC97)))</f>
        <v/>
      </c>
      <c r="AJ97" s="51" t="str">
        <f aca="false">IF(AE97="","",IF(AA97="",J97,AA97)*N(AD97))</f>
        <v/>
      </c>
      <c r="AK97" s="51" t="str">
        <f aca="false">IF(AE97="","",AI97-AJ97)</f>
        <v/>
      </c>
      <c r="AL97" s="53" t="str">
        <f aca="false">IF(OR(AK97="",AH97="",N(AH97)&lt;=0),"",AK97/AH97)</f>
        <v/>
      </c>
    </row>
    <row r="98" customFormat="false" ht="15" hidden="false" customHeight="false" outlineLevel="0" collapsed="false">
      <c r="A98" s="45" t="str">
        <f aca="false">IF(AND(B98="",D98=""),"",ROW()-5)</f>
        <v/>
      </c>
      <c r="B98" s="40"/>
      <c r="C98" s="50" t="str">
        <f aca="false">IF(B98="","",IFERROR(INDEX(Spaces!$A$6:$A$105,MATCH($B98,SPACE_NAMES,0)),""))</f>
        <v/>
      </c>
      <c r="D98" s="40"/>
      <c r="E98" s="40"/>
      <c r="F98" s="40"/>
      <c r="G98" s="45" t="str">
        <f aca="false">IF(D98="","",IFERROR(INDEX(FX_WATTS,MATCH(D98,FX_NAMES,0)),""))</f>
        <v/>
      </c>
      <c r="H98" s="43"/>
      <c r="I98" s="45" t="str">
        <f aca="false">IF(H98&lt;&gt;"",H98,G98)</f>
        <v/>
      </c>
      <c r="J98" s="43"/>
      <c r="K98" s="42"/>
      <c r="L98" s="43"/>
      <c r="M98" s="44" t="str">
        <f aca="false">IF(J98="","",IF(K98&lt;&gt;"",K98,N(IFERROR(INDEX(Spaces!$F$6:$F$105,MATCH($B98,SPACE_NAMES,0)),0)))*IF(L98&lt;&gt;"",L98,N(IFERROR(INDEX(Spaces!$G$6:$G$105,MATCH($B98,SPACE_NAMES,0)),0))))</f>
        <v/>
      </c>
      <c r="N98" s="46" t="str">
        <f aca="false">IF(OR(J98="",I98=""),"",I98*J98/1000)</f>
        <v/>
      </c>
      <c r="O98" s="44" t="str">
        <f aca="false">IF(N98="","",N98*M98)</f>
        <v/>
      </c>
      <c r="P98" s="51" t="str">
        <f aca="false">IF(OR(O98="",RATE=""),"",O98*RATE)</f>
        <v/>
      </c>
      <c r="Q98" s="42"/>
      <c r="R98" s="40"/>
      <c r="S98" s="40"/>
      <c r="T98" s="40"/>
      <c r="U98" s="40"/>
      <c r="V98" s="40"/>
      <c r="W98" s="40"/>
      <c r="X98" s="40"/>
      <c r="Y98" s="40"/>
      <c r="Z98" s="43"/>
      <c r="AA98" s="43"/>
      <c r="AB98" s="52"/>
      <c r="AC98" s="52"/>
      <c r="AD98" s="52"/>
      <c r="AE98" s="44" t="str">
        <f aca="false">IF(AND(U98="In scope",Z98&lt;&gt;"",J98&lt;&gt;"",N98&lt;&gt;""),Z98*IF(AA98="",J98,AA98)*M98/1000,"")</f>
        <v/>
      </c>
      <c r="AF98" s="44" t="str">
        <f aca="false">IF(AE98="","",O98-AE98)</f>
        <v/>
      </c>
      <c r="AG98" s="46" t="str">
        <f aca="false">IF(AE98="","",N98-Z98*IF(AA98="",J98,AA98)/1000)</f>
        <v/>
      </c>
      <c r="AH98" s="51" t="str">
        <f aca="false">IF(OR(AF98="",RATE=""),"",AF98*RATE)</f>
        <v/>
      </c>
      <c r="AI98" s="51" t="str">
        <f aca="false">IF(AE98="","",IF(AA98="",J98,AA98)*(N(AB98)+N(AC98)))</f>
        <v/>
      </c>
      <c r="AJ98" s="51" t="str">
        <f aca="false">IF(AE98="","",IF(AA98="",J98,AA98)*N(AD98))</f>
        <v/>
      </c>
      <c r="AK98" s="51" t="str">
        <f aca="false">IF(AE98="","",AI98-AJ98)</f>
        <v/>
      </c>
      <c r="AL98" s="53" t="str">
        <f aca="false">IF(OR(AK98="",AH98="",N(AH98)&lt;=0),"",AK98/AH98)</f>
        <v/>
      </c>
    </row>
    <row r="99" customFormat="false" ht="15" hidden="false" customHeight="false" outlineLevel="0" collapsed="false">
      <c r="A99" s="45" t="str">
        <f aca="false">IF(AND(B99="",D99=""),"",ROW()-5)</f>
        <v/>
      </c>
      <c r="B99" s="40"/>
      <c r="C99" s="50" t="str">
        <f aca="false">IF(B99="","",IFERROR(INDEX(Spaces!$A$6:$A$105,MATCH($B99,SPACE_NAMES,0)),""))</f>
        <v/>
      </c>
      <c r="D99" s="40"/>
      <c r="E99" s="40"/>
      <c r="F99" s="40"/>
      <c r="G99" s="45" t="str">
        <f aca="false">IF(D99="","",IFERROR(INDEX(FX_WATTS,MATCH(D99,FX_NAMES,0)),""))</f>
        <v/>
      </c>
      <c r="H99" s="43"/>
      <c r="I99" s="45" t="str">
        <f aca="false">IF(H99&lt;&gt;"",H99,G99)</f>
        <v/>
      </c>
      <c r="J99" s="43"/>
      <c r="K99" s="42"/>
      <c r="L99" s="43"/>
      <c r="M99" s="44" t="str">
        <f aca="false">IF(J99="","",IF(K99&lt;&gt;"",K99,N(IFERROR(INDEX(Spaces!$F$6:$F$105,MATCH($B99,SPACE_NAMES,0)),0)))*IF(L99&lt;&gt;"",L99,N(IFERROR(INDEX(Spaces!$G$6:$G$105,MATCH($B99,SPACE_NAMES,0)),0))))</f>
        <v/>
      </c>
      <c r="N99" s="46" t="str">
        <f aca="false">IF(OR(J99="",I99=""),"",I99*J99/1000)</f>
        <v/>
      </c>
      <c r="O99" s="44" t="str">
        <f aca="false">IF(N99="","",N99*M99)</f>
        <v/>
      </c>
      <c r="P99" s="51" t="str">
        <f aca="false">IF(OR(O99="",RATE=""),"",O99*RATE)</f>
        <v/>
      </c>
      <c r="Q99" s="42"/>
      <c r="R99" s="40"/>
      <c r="S99" s="40"/>
      <c r="T99" s="40"/>
      <c r="U99" s="40"/>
      <c r="V99" s="40"/>
      <c r="W99" s="40"/>
      <c r="X99" s="40"/>
      <c r="Y99" s="40"/>
      <c r="Z99" s="43"/>
      <c r="AA99" s="43"/>
      <c r="AB99" s="52"/>
      <c r="AC99" s="52"/>
      <c r="AD99" s="52"/>
      <c r="AE99" s="44" t="str">
        <f aca="false">IF(AND(U99="In scope",Z99&lt;&gt;"",J99&lt;&gt;"",N99&lt;&gt;""),Z99*IF(AA99="",J99,AA99)*M99/1000,"")</f>
        <v/>
      </c>
      <c r="AF99" s="44" t="str">
        <f aca="false">IF(AE99="","",O99-AE99)</f>
        <v/>
      </c>
      <c r="AG99" s="46" t="str">
        <f aca="false">IF(AE99="","",N99-Z99*IF(AA99="",J99,AA99)/1000)</f>
        <v/>
      </c>
      <c r="AH99" s="51" t="str">
        <f aca="false">IF(OR(AF99="",RATE=""),"",AF99*RATE)</f>
        <v/>
      </c>
      <c r="AI99" s="51" t="str">
        <f aca="false">IF(AE99="","",IF(AA99="",J99,AA99)*(N(AB99)+N(AC99)))</f>
        <v/>
      </c>
      <c r="AJ99" s="51" t="str">
        <f aca="false">IF(AE99="","",IF(AA99="",J99,AA99)*N(AD99))</f>
        <v/>
      </c>
      <c r="AK99" s="51" t="str">
        <f aca="false">IF(AE99="","",AI99-AJ99)</f>
        <v/>
      </c>
      <c r="AL99" s="53" t="str">
        <f aca="false">IF(OR(AK99="",AH99="",N(AH99)&lt;=0),"",AK99/AH99)</f>
        <v/>
      </c>
    </row>
    <row r="100" customFormat="false" ht="15" hidden="false" customHeight="false" outlineLevel="0" collapsed="false">
      <c r="A100" s="45" t="str">
        <f aca="false">IF(AND(B100="",D100=""),"",ROW()-5)</f>
        <v/>
      </c>
      <c r="B100" s="40"/>
      <c r="C100" s="50" t="str">
        <f aca="false">IF(B100="","",IFERROR(INDEX(Spaces!$A$6:$A$105,MATCH($B100,SPACE_NAMES,0)),""))</f>
        <v/>
      </c>
      <c r="D100" s="40"/>
      <c r="E100" s="40"/>
      <c r="F100" s="40"/>
      <c r="G100" s="45" t="str">
        <f aca="false">IF(D100="","",IFERROR(INDEX(FX_WATTS,MATCH(D100,FX_NAMES,0)),""))</f>
        <v/>
      </c>
      <c r="H100" s="43"/>
      <c r="I100" s="45" t="str">
        <f aca="false">IF(H100&lt;&gt;"",H100,G100)</f>
        <v/>
      </c>
      <c r="J100" s="43"/>
      <c r="K100" s="42"/>
      <c r="L100" s="43"/>
      <c r="M100" s="44" t="str">
        <f aca="false">IF(J100="","",IF(K100&lt;&gt;"",K100,N(IFERROR(INDEX(Spaces!$F$6:$F$105,MATCH($B100,SPACE_NAMES,0)),0)))*IF(L100&lt;&gt;"",L100,N(IFERROR(INDEX(Spaces!$G$6:$G$105,MATCH($B100,SPACE_NAMES,0)),0))))</f>
        <v/>
      </c>
      <c r="N100" s="46" t="str">
        <f aca="false">IF(OR(J100="",I100=""),"",I100*J100/1000)</f>
        <v/>
      </c>
      <c r="O100" s="44" t="str">
        <f aca="false">IF(N100="","",N100*M100)</f>
        <v/>
      </c>
      <c r="P100" s="51" t="str">
        <f aca="false">IF(OR(O100="",RATE=""),"",O100*RATE)</f>
        <v/>
      </c>
      <c r="Q100" s="42"/>
      <c r="R100" s="40"/>
      <c r="S100" s="40"/>
      <c r="T100" s="40"/>
      <c r="U100" s="40"/>
      <c r="V100" s="40"/>
      <c r="W100" s="40"/>
      <c r="X100" s="40"/>
      <c r="Y100" s="40"/>
      <c r="Z100" s="43"/>
      <c r="AA100" s="43"/>
      <c r="AB100" s="52"/>
      <c r="AC100" s="52"/>
      <c r="AD100" s="52"/>
      <c r="AE100" s="44" t="str">
        <f aca="false">IF(AND(U100="In scope",Z100&lt;&gt;"",J100&lt;&gt;"",N100&lt;&gt;""),Z100*IF(AA100="",J100,AA100)*M100/1000,"")</f>
        <v/>
      </c>
      <c r="AF100" s="44" t="str">
        <f aca="false">IF(AE100="","",O100-AE100)</f>
        <v/>
      </c>
      <c r="AG100" s="46" t="str">
        <f aca="false">IF(AE100="","",N100-Z100*IF(AA100="",J100,AA100)/1000)</f>
        <v/>
      </c>
      <c r="AH100" s="51" t="str">
        <f aca="false">IF(OR(AF100="",RATE=""),"",AF100*RATE)</f>
        <v/>
      </c>
      <c r="AI100" s="51" t="str">
        <f aca="false">IF(AE100="","",IF(AA100="",J100,AA100)*(N(AB100)+N(AC100)))</f>
        <v/>
      </c>
      <c r="AJ100" s="51" t="str">
        <f aca="false">IF(AE100="","",IF(AA100="",J100,AA100)*N(AD100))</f>
        <v/>
      </c>
      <c r="AK100" s="51" t="str">
        <f aca="false">IF(AE100="","",AI100-AJ100)</f>
        <v/>
      </c>
      <c r="AL100" s="53" t="str">
        <f aca="false">IF(OR(AK100="",AH100="",N(AH100)&lt;=0),"",AK100/AH100)</f>
        <v/>
      </c>
    </row>
    <row r="101" customFormat="false" ht="15" hidden="false" customHeight="false" outlineLevel="0" collapsed="false">
      <c r="A101" s="45" t="str">
        <f aca="false">IF(AND(B101="",D101=""),"",ROW()-5)</f>
        <v/>
      </c>
      <c r="B101" s="40"/>
      <c r="C101" s="50" t="str">
        <f aca="false">IF(B101="","",IFERROR(INDEX(Spaces!$A$6:$A$105,MATCH($B101,SPACE_NAMES,0)),""))</f>
        <v/>
      </c>
      <c r="D101" s="40"/>
      <c r="E101" s="40"/>
      <c r="F101" s="40"/>
      <c r="G101" s="45" t="str">
        <f aca="false">IF(D101="","",IFERROR(INDEX(FX_WATTS,MATCH(D101,FX_NAMES,0)),""))</f>
        <v/>
      </c>
      <c r="H101" s="43"/>
      <c r="I101" s="45" t="str">
        <f aca="false">IF(H101&lt;&gt;"",H101,G101)</f>
        <v/>
      </c>
      <c r="J101" s="43"/>
      <c r="K101" s="42"/>
      <c r="L101" s="43"/>
      <c r="M101" s="44" t="str">
        <f aca="false">IF(J101="","",IF(K101&lt;&gt;"",K101,N(IFERROR(INDEX(Spaces!$F$6:$F$105,MATCH($B101,SPACE_NAMES,0)),0)))*IF(L101&lt;&gt;"",L101,N(IFERROR(INDEX(Spaces!$G$6:$G$105,MATCH($B101,SPACE_NAMES,0)),0))))</f>
        <v/>
      </c>
      <c r="N101" s="46" t="str">
        <f aca="false">IF(OR(J101="",I101=""),"",I101*J101/1000)</f>
        <v/>
      </c>
      <c r="O101" s="44" t="str">
        <f aca="false">IF(N101="","",N101*M101)</f>
        <v/>
      </c>
      <c r="P101" s="51" t="str">
        <f aca="false">IF(OR(O101="",RATE=""),"",O101*RATE)</f>
        <v/>
      </c>
      <c r="Q101" s="42"/>
      <c r="R101" s="40"/>
      <c r="S101" s="40"/>
      <c r="T101" s="40"/>
      <c r="U101" s="40"/>
      <c r="V101" s="40"/>
      <c r="W101" s="40"/>
      <c r="X101" s="40"/>
      <c r="Y101" s="40"/>
      <c r="Z101" s="43"/>
      <c r="AA101" s="43"/>
      <c r="AB101" s="52"/>
      <c r="AC101" s="52"/>
      <c r="AD101" s="52"/>
      <c r="AE101" s="44" t="str">
        <f aca="false">IF(AND(U101="In scope",Z101&lt;&gt;"",J101&lt;&gt;"",N101&lt;&gt;""),Z101*IF(AA101="",J101,AA101)*M101/1000,"")</f>
        <v/>
      </c>
      <c r="AF101" s="44" t="str">
        <f aca="false">IF(AE101="","",O101-AE101)</f>
        <v/>
      </c>
      <c r="AG101" s="46" t="str">
        <f aca="false">IF(AE101="","",N101-Z101*IF(AA101="",J101,AA101)/1000)</f>
        <v/>
      </c>
      <c r="AH101" s="51" t="str">
        <f aca="false">IF(OR(AF101="",RATE=""),"",AF101*RATE)</f>
        <v/>
      </c>
      <c r="AI101" s="51" t="str">
        <f aca="false">IF(AE101="","",IF(AA101="",J101,AA101)*(N(AB101)+N(AC101)))</f>
        <v/>
      </c>
      <c r="AJ101" s="51" t="str">
        <f aca="false">IF(AE101="","",IF(AA101="",J101,AA101)*N(AD101))</f>
        <v/>
      </c>
      <c r="AK101" s="51" t="str">
        <f aca="false">IF(AE101="","",AI101-AJ101)</f>
        <v/>
      </c>
      <c r="AL101" s="53" t="str">
        <f aca="false">IF(OR(AK101="",AH101="",N(AH101)&lt;=0),"",AK101/AH101)</f>
        <v/>
      </c>
    </row>
    <row r="102" customFormat="false" ht="15" hidden="false" customHeight="false" outlineLevel="0" collapsed="false">
      <c r="A102" s="45" t="str">
        <f aca="false">IF(AND(B102="",D102=""),"",ROW()-5)</f>
        <v/>
      </c>
      <c r="B102" s="40"/>
      <c r="C102" s="50" t="str">
        <f aca="false">IF(B102="","",IFERROR(INDEX(Spaces!$A$6:$A$105,MATCH($B102,SPACE_NAMES,0)),""))</f>
        <v/>
      </c>
      <c r="D102" s="40"/>
      <c r="E102" s="40"/>
      <c r="F102" s="40"/>
      <c r="G102" s="45" t="str">
        <f aca="false">IF(D102="","",IFERROR(INDEX(FX_WATTS,MATCH(D102,FX_NAMES,0)),""))</f>
        <v/>
      </c>
      <c r="H102" s="43"/>
      <c r="I102" s="45" t="str">
        <f aca="false">IF(H102&lt;&gt;"",H102,G102)</f>
        <v/>
      </c>
      <c r="J102" s="43"/>
      <c r="K102" s="42"/>
      <c r="L102" s="43"/>
      <c r="M102" s="44" t="str">
        <f aca="false">IF(J102="","",IF(K102&lt;&gt;"",K102,N(IFERROR(INDEX(Spaces!$F$6:$F$105,MATCH($B102,SPACE_NAMES,0)),0)))*IF(L102&lt;&gt;"",L102,N(IFERROR(INDEX(Spaces!$G$6:$G$105,MATCH($B102,SPACE_NAMES,0)),0))))</f>
        <v/>
      </c>
      <c r="N102" s="46" t="str">
        <f aca="false">IF(OR(J102="",I102=""),"",I102*J102/1000)</f>
        <v/>
      </c>
      <c r="O102" s="44" t="str">
        <f aca="false">IF(N102="","",N102*M102)</f>
        <v/>
      </c>
      <c r="P102" s="51" t="str">
        <f aca="false">IF(OR(O102="",RATE=""),"",O102*RATE)</f>
        <v/>
      </c>
      <c r="Q102" s="42"/>
      <c r="R102" s="40"/>
      <c r="S102" s="40"/>
      <c r="T102" s="40"/>
      <c r="U102" s="40"/>
      <c r="V102" s="40"/>
      <c r="W102" s="40"/>
      <c r="X102" s="40"/>
      <c r="Y102" s="40"/>
      <c r="Z102" s="43"/>
      <c r="AA102" s="43"/>
      <c r="AB102" s="52"/>
      <c r="AC102" s="52"/>
      <c r="AD102" s="52"/>
      <c r="AE102" s="44" t="str">
        <f aca="false">IF(AND(U102="In scope",Z102&lt;&gt;"",J102&lt;&gt;"",N102&lt;&gt;""),Z102*IF(AA102="",J102,AA102)*M102/1000,"")</f>
        <v/>
      </c>
      <c r="AF102" s="44" t="str">
        <f aca="false">IF(AE102="","",O102-AE102)</f>
        <v/>
      </c>
      <c r="AG102" s="46" t="str">
        <f aca="false">IF(AE102="","",N102-Z102*IF(AA102="",J102,AA102)/1000)</f>
        <v/>
      </c>
      <c r="AH102" s="51" t="str">
        <f aca="false">IF(OR(AF102="",RATE=""),"",AF102*RATE)</f>
        <v/>
      </c>
      <c r="AI102" s="51" t="str">
        <f aca="false">IF(AE102="","",IF(AA102="",J102,AA102)*(N(AB102)+N(AC102)))</f>
        <v/>
      </c>
      <c r="AJ102" s="51" t="str">
        <f aca="false">IF(AE102="","",IF(AA102="",J102,AA102)*N(AD102))</f>
        <v/>
      </c>
      <c r="AK102" s="51" t="str">
        <f aca="false">IF(AE102="","",AI102-AJ102)</f>
        <v/>
      </c>
      <c r="AL102" s="53" t="str">
        <f aca="false">IF(OR(AK102="",AH102="",N(AH102)&lt;=0),"",AK102/AH102)</f>
        <v/>
      </c>
    </row>
    <row r="103" customFormat="false" ht="15" hidden="false" customHeight="false" outlineLevel="0" collapsed="false">
      <c r="A103" s="45" t="str">
        <f aca="false">IF(AND(B103="",D103=""),"",ROW()-5)</f>
        <v/>
      </c>
      <c r="B103" s="40"/>
      <c r="C103" s="50" t="str">
        <f aca="false">IF(B103="","",IFERROR(INDEX(Spaces!$A$6:$A$105,MATCH($B103,SPACE_NAMES,0)),""))</f>
        <v/>
      </c>
      <c r="D103" s="40"/>
      <c r="E103" s="40"/>
      <c r="F103" s="40"/>
      <c r="G103" s="45" t="str">
        <f aca="false">IF(D103="","",IFERROR(INDEX(FX_WATTS,MATCH(D103,FX_NAMES,0)),""))</f>
        <v/>
      </c>
      <c r="H103" s="43"/>
      <c r="I103" s="45" t="str">
        <f aca="false">IF(H103&lt;&gt;"",H103,G103)</f>
        <v/>
      </c>
      <c r="J103" s="43"/>
      <c r="K103" s="42"/>
      <c r="L103" s="43"/>
      <c r="M103" s="44" t="str">
        <f aca="false">IF(J103="","",IF(K103&lt;&gt;"",K103,N(IFERROR(INDEX(Spaces!$F$6:$F$105,MATCH($B103,SPACE_NAMES,0)),0)))*IF(L103&lt;&gt;"",L103,N(IFERROR(INDEX(Spaces!$G$6:$G$105,MATCH($B103,SPACE_NAMES,0)),0))))</f>
        <v/>
      </c>
      <c r="N103" s="46" t="str">
        <f aca="false">IF(OR(J103="",I103=""),"",I103*J103/1000)</f>
        <v/>
      </c>
      <c r="O103" s="44" t="str">
        <f aca="false">IF(N103="","",N103*M103)</f>
        <v/>
      </c>
      <c r="P103" s="51" t="str">
        <f aca="false">IF(OR(O103="",RATE=""),"",O103*RATE)</f>
        <v/>
      </c>
      <c r="Q103" s="42"/>
      <c r="R103" s="40"/>
      <c r="S103" s="40"/>
      <c r="T103" s="40"/>
      <c r="U103" s="40"/>
      <c r="V103" s="40"/>
      <c r="W103" s="40"/>
      <c r="X103" s="40"/>
      <c r="Y103" s="40"/>
      <c r="Z103" s="43"/>
      <c r="AA103" s="43"/>
      <c r="AB103" s="52"/>
      <c r="AC103" s="52"/>
      <c r="AD103" s="52"/>
      <c r="AE103" s="44" t="str">
        <f aca="false">IF(AND(U103="In scope",Z103&lt;&gt;"",J103&lt;&gt;"",N103&lt;&gt;""),Z103*IF(AA103="",J103,AA103)*M103/1000,"")</f>
        <v/>
      </c>
      <c r="AF103" s="44" t="str">
        <f aca="false">IF(AE103="","",O103-AE103)</f>
        <v/>
      </c>
      <c r="AG103" s="46" t="str">
        <f aca="false">IF(AE103="","",N103-Z103*IF(AA103="",J103,AA103)/1000)</f>
        <v/>
      </c>
      <c r="AH103" s="51" t="str">
        <f aca="false">IF(OR(AF103="",RATE=""),"",AF103*RATE)</f>
        <v/>
      </c>
      <c r="AI103" s="51" t="str">
        <f aca="false">IF(AE103="","",IF(AA103="",J103,AA103)*(N(AB103)+N(AC103)))</f>
        <v/>
      </c>
      <c r="AJ103" s="51" t="str">
        <f aca="false">IF(AE103="","",IF(AA103="",J103,AA103)*N(AD103))</f>
        <v/>
      </c>
      <c r="AK103" s="51" t="str">
        <f aca="false">IF(AE103="","",AI103-AJ103)</f>
        <v/>
      </c>
      <c r="AL103" s="53" t="str">
        <f aca="false">IF(OR(AK103="",AH103="",N(AH103)&lt;=0),"",AK103/AH103)</f>
        <v/>
      </c>
    </row>
    <row r="104" customFormat="false" ht="15" hidden="false" customHeight="false" outlineLevel="0" collapsed="false">
      <c r="A104" s="45" t="str">
        <f aca="false">IF(AND(B104="",D104=""),"",ROW()-5)</f>
        <v/>
      </c>
      <c r="B104" s="40"/>
      <c r="C104" s="50" t="str">
        <f aca="false">IF(B104="","",IFERROR(INDEX(Spaces!$A$6:$A$105,MATCH($B104,SPACE_NAMES,0)),""))</f>
        <v/>
      </c>
      <c r="D104" s="40"/>
      <c r="E104" s="40"/>
      <c r="F104" s="40"/>
      <c r="G104" s="45" t="str">
        <f aca="false">IF(D104="","",IFERROR(INDEX(FX_WATTS,MATCH(D104,FX_NAMES,0)),""))</f>
        <v/>
      </c>
      <c r="H104" s="43"/>
      <c r="I104" s="45" t="str">
        <f aca="false">IF(H104&lt;&gt;"",H104,G104)</f>
        <v/>
      </c>
      <c r="J104" s="43"/>
      <c r="K104" s="42"/>
      <c r="L104" s="43"/>
      <c r="M104" s="44" t="str">
        <f aca="false">IF(J104="","",IF(K104&lt;&gt;"",K104,N(IFERROR(INDEX(Spaces!$F$6:$F$105,MATCH($B104,SPACE_NAMES,0)),0)))*IF(L104&lt;&gt;"",L104,N(IFERROR(INDEX(Spaces!$G$6:$G$105,MATCH($B104,SPACE_NAMES,0)),0))))</f>
        <v/>
      </c>
      <c r="N104" s="46" t="str">
        <f aca="false">IF(OR(J104="",I104=""),"",I104*J104/1000)</f>
        <v/>
      </c>
      <c r="O104" s="44" t="str">
        <f aca="false">IF(N104="","",N104*M104)</f>
        <v/>
      </c>
      <c r="P104" s="51" t="str">
        <f aca="false">IF(OR(O104="",RATE=""),"",O104*RATE)</f>
        <v/>
      </c>
      <c r="Q104" s="42"/>
      <c r="R104" s="40"/>
      <c r="S104" s="40"/>
      <c r="T104" s="40"/>
      <c r="U104" s="40"/>
      <c r="V104" s="40"/>
      <c r="W104" s="40"/>
      <c r="X104" s="40"/>
      <c r="Y104" s="40"/>
      <c r="Z104" s="43"/>
      <c r="AA104" s="43"/>
      <c r="AB104" s="52"/>
      <c r="AC104" s="52"/>
      <c r="AD104" s="52"/>
      <c r="AE104" s="44" t="str">
        <f aca="false">IF(AND(U104="In scope",Z104&lt;&gt;"",J104&lt;&gt;"",N104&lt;&gt;""),Z104*IF(AA104="",J104,AA104)*M104/1000,"")</f>
        <v/>
      </c>
      <c r="AF104" s="44" t="str">
        <f aca="false">IF(AE104="","",O104-AE104)</f>
        <v/>
      </c>
      <c r="AG104" s="46" t="str">
        <f aca="false">IF(AE104="","",N104-Z104*IF(AA104="",J104,AA104)/1000)</f>
        <v/>
      </c>
      <c r="AH104" s="51" t="str">
        <f aca="false">IF(OR(AF104="",RATE=""),"",AF104*RATE)</f>
        <v/>
      </c>
      <c r="AI104" s="51" t="str">
        <f aca="false">IF(AE104="","",IF(AA104="",J104,AA104)*(N(AB104)+N(AC104)))</f>
        <v/>
      </c>
      <c r="AJ104" s="51" t="str">
        <f aca="false">IF(AE104="","",IF(AA104="",J104,AA104)*N(AD104))</f>
        <v/>
      </c>
      <c r="AK104" s="51" t="str">
        <f aca="false">IF(AE104="","",AI104-AJ104)</f>
        <v/>
      </c>
      <c r="AL104" s="53" t="str">
        <f aca="false">IF(OR(AK104="",AH104="",N(AH104)&lt;=0),"",AK104/AH104)</f>
        <v/>
      </c>
    </row>
    <row r="105" customFormat="false" ht="15" hidden="false" customHeight="false" outlineLevel="0" collapsed="false">
      <c r="A105" s="45" t="str">
        <f aca="false">IF(AND(B105="",D105=""),"",ROW()-5)</f>
        <v/>
      </c>
      <c r="B105" s="40"/>
      <c r="C105" s="50" t="str">
        <f aca="false">IF(B105="","",IFERROR(INDEX(Spaces!$A$6:$A$105,MATCH($B105,SPACE_NAMES,0)),""))</f>
        <v/>
      </c>
      <c r="D105" s="40"/>
      <c r="E105" s="40"/>
      <c r="F105" s="40"/>
      <c r="G105" s="45" t="str">
        <f aca="false">IF(D105="","",IFERROR(INDEX(FX_WATTS,MATCH(D105,FX_NAMES,0)),""))</f>
        <v/>
      </c>
      <c r="H105" s="43"/>
      <c r="I105" s="45" t="str">
        <f aca="false">IF(H105&lt;&gt;"",H105,G105)</f>
        <v/>
      </c>
      <c r="J105" s="43"/>
      <c r="K105" s="42"/>
      <c r="L105" s="43"/>
      <c r="M105" s="44" t="str">
        <f aca="false">IF(J105="","",IF(K105&lt;&gt;"",K105,N(IFERROR(INDEX(Spaces!$F$6:$F$105,MATCH($B105,SPACE_NAMES,0)),0)))*IF(L105&lt;&gt;"",L105,N(IFERROR(INDEX(Spaces!$G$6:$G$105,MATCH($B105,SPACE_NAMES,0)),0))))</f>
        <v/>
      </c>
      <c r="N105" s="46" t="str">
        <f aca="false">IF(OR(J105="",I105=""),"",I105*J105/1000)</f>
        <v/>
      </c>
      <c r="O105" s="44" t="str">
        <f aca="false">IF(N105="","",N105*M105)</f>
        <v/>
      </c>
      <c r="P105" s="51" t="str">
        <f aca="false">IF(OR(O105="",RATE=""),"",O105*RATE)</f>
        <v/>
      </c>
      <c r="Q105" s="42"/>
      <c r="R105" s="40"/>
      <c r="S105" s="40"/>
      <c r="T105" s="40"/>
      <c r="U105" s="40"/>
      <c r="V105" s="40"/>
      <c r="W105" s="40"/>
      <c r="X105" s="40"/>
      <c r="Y105" s="40"/>
      <c r="Z105" s="43"/>
      <c r="AA105" s="43"/>
      <c r="AB105" s="52"/>
      <c r="AC105" s="52"/>
      <c r="AD105" s="52"/>
      <c r="AE105" s="44" t="str">
        <f aca="false">IF(AND(U105="In scope",Z105&lt;&gt;"",J105&lt;&gt;"",N105&lt;&gt;""),Z105*IF(AA105="",J105,AA105)*M105/1000,"")</f>
        <v/>
      </c>
      <c r="AF105" s="44" t="str">
        <f aca="false">IF(AE105="","",O105-AE105)</f>
        <v/>
      </c>
      <c r="AG105" s="46" t="str">
        <f aca="false">IF(AE105="","",N105-Z105*IF(AA105="",J105,AA105)/1000)</f>
        <v/>
      </c>
      <c r="AH105" s="51" t="str">
        <f aca="false">IF(OR(AF105="",RATE=""),"",AF105*RATE)</f>
        <v/>
      </c>
      <c r="AI105" s="51" t="str">
        <f aca="false">IF(AE105="","",IF(AA105="",J105,AA105)*(N(AB105)+N(AC105)))</f>
        <v/>
      </c>
      <c r="AJ105" s="51" t="str">
        <f aca="false">IF(AE105="","",IF(AA105="",J105,AA105)*N(AD105))</f>
        <v/>
      </c>
      <c r="AK105" s="51" t="str">
        <f aca="false">IF(AE105="","",AI105-AJ105)</f>
        <v/>
      </c>
      <c r="AL105" s="53" t="str">
        <f aca="false">IF(OR(AK105="",AH105="",N(AH105)&lt;=0),"",AK105/AH105)</f>
        <v/>
      </c>
    </row>
    <row r="106" customFormat="false" ht="15" hidden="false" customHeight="false" outlineLevel="0" collapsed="false">
      <c r="A106" s="45" t="str">
        <f aca="false">IF(AND(B106="",D106=""),"",ROW()-5)</f>
        <v/>
      </c>
      <c r="B106" s="40"/>
      <c r="C106" s="50" t="str">
        <f aca="false">IF(B106="","",IFERROR(INDEX(Spaces!$A$6:$A$105,MATCH($B106,SPACE_NAMES,0)),""))</f>
        <v/>
      </c>
      <c r="D106" s="40"/>
      <c r="E106" s="40"/>
      <c r="F106" s="40"/>
      <c r="G106" s="45" t="str">
        <f aca="false">IF(D106="","",IFERROR(INDEX(FX_WATTS,MATCH(D106,FX_NAMES,0)),""))</f>
        <v/>
      </c>
      <c r="H106" s="43"/>
      <c r="I106" s="45" t="str">
        <f aca="false">IF(H106&lt;&gt;"",H106,G106)</f>
        <v/>
      </c>
      <c r="J106" s="43"/>
      <c r="K106" s="42"/>
      <c r="L106" s="43"/>
      <c r="M106" s="44" t="str">
        <f aca="false">IF(J106="","",IF(K106&lt;&gt;"",K106,N(IFERROR(INDEX(Spaces!$F$6:$F$105,MATCH($B106,SPACE_NAMES,0)),0)))*IF(L106&lt;&gt;"",L106,N(IFERROR(INDEX(Spaces!$G$6:$G$105,MATCH($B106,SPACE_NAMES,0)),0))))</f>
        <v/>
      </c>
      <c r="N106" s="46" t="str">
        <f aca="false">IF(OR(J106="",I106=""),"",I106*J106/1000)</f>
        <v/>
      </c>
      <c r="O106" s="44" t="str">
        <f aca="false">IF(N106="","",N106*M106)</f>
        <v/>
      </c>
      <c r="P106" s="51" t="str">
        <f aca="false">IF(OR(O106="",RATE=""),"",O106*RATE)</f>
        <v/>
      </c>
      <c r="Q106" s="42"/>
      <c r="R106" s="40"/>
      <c r="S106" s="40"/>
      <c r="T106" s="40"/>
      <c r="U106" s="40"/>
      <c r="V106" s="40"/>
      <c r="W106" s="40"/>
      <c r="X106" s="40"/>
      <c r="Y106" s="40"/>
      <c r="Z106" s="43"/>
      <c r="AA106" s="43"/>
      <c r="AB106" s="52"/>
      <c r="AC106" s="52"/>
      <c r="AD106" s="52"/>
      <c r="AE106" s="44" t="str">
        <f aca="false">IF(AND(U106="In scope",Z106&lt;&gt;"",J106&lt;&gt;"",N106&lt;&gt;""),Z106*IF(AA106="",J106,AA106)*M106/1000,"")</f>
        <v/>
      </c>
      <c r="AF106" s="44" t="str">
        <f aca="false">IF(AE106="","",O106-AE106)</f>
        <v/>
      </c>
      <c r="AG106" s="46" t="str">
        <f aca="false">IF(AE106="","",N106-Z106*IF(AA106="",J106,AA106)/1000)</f>
        <v/>
      </c>
      <c r="AH106" s="51" t="str">
        <f aca="false">IF(OR(AF106="",RATE=""),"",AF106*RATE)</f>
        <v/>
      </c>
      <c r="AI106" s="51" t="str">
        <f aca="false">IF(AE106="","",IF(AA106="",J106,AA106)*(N(AB106)+N(AC106)))</f>
        <v/>
      </c>
      <c r="AJ106" s="51" t="str">
        <f aca="false">IF(AE106="","",IF(AA106="",J106,AA106)*N(AD106))</f>
        <v/>
      </c>
      <c r="AK106" s="51" t="str">
        <f aca="false">IF(AE106="","",AI106-AJ106)</f>
        <v/>
      </c>
      <c r="AL106" s="53" t="str">
        <f aca="false">IF(OR(AK106="",AH106="",N(AH106)&lt;=0),"",AK106/AH106)</f>
        <v/>
      </c>
    </row>
    <row r="107" customFormat="false" ht="15" hidden="false" customHeight="false" outlineLevel="0" collapsed="false">
      <c r="A107" s="45" t="str">
        <f aca="false">IF(AND(B107="",D107=""),"",ROW()-5)</f>
        <v/>
      </c>
      <c r="B107" s="40"/>
      <c r="C107" s="50" t="str">
        <f aca="false">IF(B107="","",IFERROR(INDEX(Spaces!$A$6:$A$105,MATCH($B107,SPACE_NAMES,0)),""))</f>
        <v/>
      </c>
      <c r="D107" s="40"/>
      <c r="E107" s="40"/>
      <c r="F107" s="40"/>
      <c r="G107" s="45" t="str">
        <f aca="false">IF(D107="","",IFERROR(INDEX(FX_WATTS,MATCH(D107,FX_NAMES,0)),""))</f>
        <v/>
      </c>
      <c r="H107" s="43"/>
      <c r="I107" s="45" t="str">
        <f aca="false">IF(H107&lt;&gt;"",H107,G107)</f>
        <v/>
      </c>
      <c r="J107" s="43"/>
      <c r="K107" s="42"/>
      <c r="L107" s="43"/>
      <c r="M107" s="44" t="str">
        <f aca="false">IF(J107="","",IF(K107&lt;&gt;"",K107,N(IFERROR(INDEX(Spaces!$F$6:$F$105,MATCH($B107,SPACE_NAMES,0)),0)))*IF(L107&lt;&gt;"",L107,N(IFERROR(INDEX(Spaces!$G$6:$G$105,MATCH($B107,SPACE_NAMES,0)),0))))</f>
        <v/>
      </c>
      <c r="N107" s="46" t="str">
        <f aca="false">IF(OR(J107="",I107=""),"",I107*J107/1000)</f>
        <v/>
      </c>
      <c r="O107" s="44" t="str">
        <f aca="false">IF(N107="","",N107*M107)</f>
        <v/>
      </c>
      <c r="P107" s="51" t="str">
        <f aca="false">IF(OR(O107="",RATE=""),"",O107*RATE)</f>
        <v/>
      </c>
      <c r="Q107" s="42"/>
      <c r="R107" s="40"/>
      <c r="S107" s="40"/>
      <c r="T107" s="40"/>
      <c r="U107" s="40"/>
      <c r="V107" s="40"/>
      <c r="W107" s="40"/>
      <c r="X107" s="40"/>
      <c r="Y107" s="40"/>
      <c r="Z107" s="43"/>
      <c r="AA107" s="43"/>
      <c r="AB107" s="52"/>
      <c r="AC107" s="52"/>
      <c r="AD107" s="52"/>
      <c r="AE107" s="44" t="str">
        <f aca="false">IF(AND(U107="In scope",Z107&lt;&gt;"",J107&lt;&gt;"",N107&lt;&gt;""),Z107*IF(AA107="",J107,AA107)*M107/1000,"")</f>
        <v/>
      </c>
      <c r="AF107" s="44" t="str">
        <f aca="false">IF(AE107="","",O107-AE107)</f>
        <v/>
      </c>
      <c r="AG107" s="46" t="str">
        <f aca="false">IF(AE107="","",N107-Z107*IF(AA107="",J107,AA107)/1000)</f>
        <v/>
      </c>
      <c r="AH107" s="51" t="str">
        <f aca="false">IF(OR(AF107="",RATE=""),"",AF107*RATE)</f>
        <v/>
      </c>
      <c r="AI107" s="51" t="str">
        <f aca="false">IF(AE107="","",IF(AA107="",J107,AA107)*(N(AB107)+N(AC107)))</f>
        <v/>
      </c>
      <c r="AJ107" s="51" t="str">
        <f aca="false">IF(AE107="","",IF(AA107="",J107,AA107)*N(AD107))</f>
        <v/>
      </c>
      <c r="AK107" s="51" t="str">
        <f aca="false">IF(AE107="","",AI107-AJ107)</f>
        <v/>
      </c>
      <c r="AL107" s="53" t="str">
        <f aca="false">IF(OR(AK107="",AH107="",N(AH107)&lt;=0),"",AK107/AH107)</f>
        <v/>
      </c>
    </row>
    <row r="108" customFormat="false" ht="15" hidden="false" customHeight="false" outlineLevel="0" collapsed="false">
      <c r="A108" s="45" t="str">
        <f aca="false">IF(AND(B108="",D108=""),"",ROW()-5)</f>
        <v/>
      </c>
      <c r="B108" s="40"/>
      <c r="C108" s="50" t="str">
        <f aca="false">IF(B108="","",IFERROR(INDEX(Spaces!$A$6:$A$105,MATCH($B108,SPACE_NAMES,0)),""))</f>
        <v/>
      </c>
      <c r="D108" s="40"/>
      <c r="E108" s="40"/>
      <c r="F108" s="40"/>
      <c r="G108" s="45" t="str">
        <f aca="false">IF(D108="","",IFERROR(INDEX(FX_WATTS,MATCH(D108,FX_NAMES,0)),""))</f>
        <v/>
      </c>
      <c r="H108" s="43"/>
      <c r="I108" s="45" t="str">
        <f aca="false">IF(H108&lt;&gt;"",H108,G108)</f>
        <v/>
      </c>
      <c r="J108" s="43"/>
      <c r="K108" s="42"/>
      <c r="L108" s="43"/>
      <c r="M108" s="44" t="str">
        <f aca="false">IF(J108="","",IF(K108&lt;&gt;"",K108,N(IFERROR(INDEX(Spaces!$F$6:$F$105,MATCH($B108,SPACE_NAMES,0)),0)))*IF(L108&lt;&gt;"",L108,N(IFERROR(INDEX(Spaces!$G$6:$G$105,MATCH($B108,SPACE_NAMES,0)),0))))</f>
        <v/>
      </c>
      <c r="N108" s="46" t="str">
        <f aca="false">IF(OR(J108="",I108=""),"",I108*J108/1000)</f>
        <v/>
      </c>
      <c r="O108" s="44" t="str">
        <f aca="false">IF(N108="","",N108*M108)</f>
        <v/>
      </c>
      <c r="P108" s="51" t="str">
        <f aca="false">IF(OR(O108="",RATE=""),"",O108*RATE)</f>
        <v/>
      </c>
      <c r="Q108" s="42"/>
      <c r="R108" s="40"/>
      <c r="S108" s="40"/>
      <c r="T108" s="40"/>
      <c r="U108" s="40"/>
      <c r="V108" s="40"/>
      <c r="W108" s="40"/>
      <c r="X108" s="40"/>
      <c r="Y108" s="40"/>
      <c r="Z108" s="43"/>
      <c r="AA108" s="43"/>
      <c r="AB108" s="52"/>
      <c r="AC108" s="52"/>
      <c r="AD108" s="52"/>
      <c r="AE108" s="44" t="str">
        <f aca="false">IF(AND(U108="In scope",Z108&lt;&gt;"",J108&lt;&gt;"",N108&lt;&gt;""),Z108*IF(AA108="",J108,AA108)*M108/1000,"")</f>
        <v/>
      </c>
      <c r="AF108" s="44" t="str">
        <f aca="false">IF(AE108="","",O108-AE108)</f>
        <v/>
      </c>
      <c r="AG108" s="46" t="str">
        <f aca="false">IF(AE108="","",N108-Z108*IF(AA108="",J108,AA108)/1000)</f>
        <v/>
      </c>
      <c r="AH108" s="51" t="str">
        <f aca="false">IF(OR(AF108="",RATE=""),"",AF108*RATE)</f>
        <v/>
      </c>
      <c r="AI108" s="51" t="str">
        <f aca="false">IF(AE108="","",IF(AA108="",J108,AA108)*(N(AB108)+N(AC108)))</f>
        <v/>
      </c>
      <c r="AJ108" s="51" t="str">
        <f aca="false">IF(AE108="","",IF(AA108="",J108,AA108)*N(AD108))</f>
        <v/>
      </c>
      <c r="AK108" s="51" t="str">
        <f aca="false">IF(AE108="","",AI108-AJ108)</f>
        <v/>
      </c>
      <c r="AL108" s="53" t="str">
        <f aca="false">IF(OR(AK108="",AH108="",N(AH108)&lt;=0),"",AK108/AH108)</f>
        <v/>
      </c>
    </row>
    <row r="109" customFormat="false" ht="15" hidden="false" customHeight="false" outlineLevel="0" collapsed="false">
      <c r="A109" s="45" t="str">
        <f aca="false">IF(AND(B109="",D109=""),"",ROW()-5)</f>
        <v/>
      </c>
      <c r="B109" s="40"/>
      <c r="C109" s="50" t="str">
        <f aca="false">IF(B109="","",IFERROR(INDEX(Spaces!$A$6:$A$105,MATCH($B109,SPACE_NAMES,0)),""))</f>
        <v/>
      </c>
      <c r="D109" s="40"/>
      <c r="E109" s="40"/>
      <c r="F109" s="40"/>
      <c r="G109" s="45" t="str">
        <f aca="false">IF(D109="","",IFERROR(INDEX(FX_WATTS,MATCH(D109,FX_NAMES,0)),""))</f>
        <v/>
      </c>
      <c r="H109" s="43"/>
      <c r="I109" s="45" t="str">
        <f aca="false">IF(H109&lt;&gt;"",H109,G109)</f>
        <v/>
      </c>
      <c r="J109" s="43"/>
      <c r="K109" s="42"/>
      <c r="L109" s="43"/>
      <c r="M109" s="44" t="str">
        <f aca="false">IF(J109="","",IF(K109&lt;&gt;"",K109,N(IFERROR(INDEX(Spaces!$F$6:$F$105,MATCH($B109,SPACE_NAMES,0)),0)))*IF(L109&lt;&gt;"",L109,N(IFERROR(INDEX(Spaces!$G$6:$G$105,MATCH($B109,SPACE_NAMES,0)),0))))</f>
        <v/>
      </c>
      <c r="N109" s="46" t="str">
        <f aca="false">IF(OR(J109="",I109=""),"",I109*J109/1000)</f>
        <v/>
      </c>
      <c r="O109" s="44" t="str">
        <f aca="false">IF(N109="","",N109*M109)</f>
        <v/>
      </c>
      <c r="P109" s="51" t="str">
        <f aca="false">IF(OR(O109="",RATE=""),"",O109*RATE)</f>
        <v/>
      </c>
      <c r="Q109" s="42"/>
      <c r="R109" s="40"/>
      <c r="S109" s="40"/>
      <c r="T109" s="40"/>
      <c r="U109" s="40"/>
      <c r="V109" s="40"/>
      <c r="W109" s="40"/>
      <c r="X109" s="40"/>
      <c r="Y109" s="40"/>
      <c r="Z109" s="43"/>
      <c r="AA109" s="43"/>
      <c r="AB109" s="52"/>
      <c r="AC109" s="52"/>
      <c r="AD109" s="52"/>
      <c r="AE109" s="44" t="str">
        <f aca="false">IF(AND(U109="In scope",Z109&lt;&gt;"",J109&lt;&gt;"",N109&lt;&gt;""),Z109*IF(AA109="",J109,AA109)*M109/1000,"")</f>
        <v/>
      </c>
      <c r="AF109" s="44" t="str">
        <f aca="false">IF(AE109="","",O109-AE109)</f>
        <v/>
      </c>
      <c r="AG109" s="46" t="str">
        <f aca="false">IF(AE109="","",N109-Z109*IF(AA109="",J109,AA109)/1000)</f>
        <v/>
      </c>
      <c r="AH109" s="51" t="str">
        <f aca="false">IF(OR(AF109="",RATE=""),"",AF109*RATE)</f>
        <v/>
      </c>
      <c r="AI109" s="51" t="str">
        <f aca="false">IF(AE109="","",IF(AA109="",J109,AA109)*(N(AB109)+N(AC109)))</f>
        <v/>
      </c>
      <c r="AJ109" s="51" t="str">
        <f aca="false">IF(AE109="","",IF(AA109="",J109,AA109)*N(AD109))</f>
        <v/>
      </c>
      <c r="AK109" s="51" t="str">
        <f aca="false">IF(AE109="","",AI109-AJ109)</f>
        <v/>
      </c>
      <c r="AL109" s="53" t="str">
        <f aca="false">IF(OR(AK109="",AH109="",N(AH109)&lt;=0),"",AK109/AH109)</f>
        <v/>
      </c>
    </row>
    <row r="110" customFormat="false" ht="15" hidden="false" customHeight="false" outlineLevel="0" collapsed="false">
      <c r="A110" s="45" t="str">
        <f aca="false">IF(AND(B110="",D110=""),"",ROW()-5)</f>
        <v/>
      </c>
      <c r="B110" s="40"/>
      <c r="C110" s="50" t="str">
        <f aca="false">IF(B110="","",IFERROR(INDEX(Spaces!$A$6:$A$105,MATCH($B110,SPACE_NAMES,0)),""))</f>
        <v/>
      </c>
      <c r="D110" s="40"/>
      <c r="E110" s="40"/>
      <c r="F110" s="40"/>
      <c r="G110" s="45" t="str">
        <f aca="false">IF(D110="","",IFERROR(INDEX(FX_WATTS,MATCH(D110,FX_NAMES,0)),""))</f>
        <v/>
      </c>
      <c r="H110" s="43"/>
      <c r="I110" s="45" t="str">
        <f aca="false">IF(H110&lt;&gt;"",H110,G110)</f>
        <v/>
      </c>
      <c r="J110" s="43"/>
      <c r="K110" s="42"/>
      <c r="L110" s="43"/>
      <c r="M110" s="44" t="str">
        <f aca="false">IF(J110="","",IF(K110&lt;&gt;"",K110,N(IFERROR(INDEX(Spaces!$F$6:$F$105,MATCH($B110,SPACE_NAMES,0)),0)))*IF(L110&lt;&gt;"",L110,N(IFERROR(INDEX(Spaces!$G$6:$G$105,MATCH($B110,SPACE_NAMES,0)),0))))</f>
        <v/>
      </c>
      <c r="N110" s="46" t="str">
        <f aca="false">IF(OR(J110="",I110=""),"",I110*J110/1000)</f>
        <v/>
      </c>
      <c r="O110" s="44" t="str">
        <f aca="false">IF(N110="","",N110*M110)</f>
        <v/>
      </c>
      <c r="P110" s="51" t="str">
        <f aca="false">IF(OR(O110="",RATE=""),"",O110*RATE)</f>
        <v/>
      </c>
      <c r="Q110" s="42"/>
      <c r="R110" s="40"/>
      <c r="S110" s="40"/>
      <c r="T110" s="40"/>
      <c r="U110" s="40"/>
      <c r="V110" s="40"/>
      <c r="W110" s="40"/>
      <c r="X110" s="40"/>
      <c r="Y110" s="40"/>
      <c r="Z110" s="43"/>
      <c r="AA110" s="43"/>
      <c r="AB110" s="52"/>
      <c r="AC110" s="52"/>
      <c r="AD110" s="52"/>
      <c r="AE110" s="44" t="str">
        <f aca="false">IF(AND(U110="In scope",Z110&lt;&gt;"",J110&lt;&gt;"",N110&lt;&gt;""),Z110*IF(AA110="",J110,AA110)*M110/1000,"")</f>
        <v/>
      </c>
      <c r="AF110" s="44" t="str">
        <f aca="false">IF(AE110="","",O110-AE110)</f>
        <v/>
      </c>
      <c r="AG110" s="46" t="str">
        <f aca="false">IF(AE110="","",N110-Z110*IF(AA110="",J110,AA110)/1000)</f>
        <v/>
      </c>
      <c r="AH110" s="51" t="str">
        <f aca="false">IF(OR(AF110="",RATE=""),"",AF110*RATE)</f>
        <v/>
      </c>
      <c r="AI110" s="51" t="str">
        <f aca="false">IF(AE110="","",IF(AA110="",J110,AA110)*(N(AB110)+N(AC110)))</f>
        <v/>
      </c>
      <c r="AJ110" s="51" t="str">
        <f aca="false">IF(AE110="","",IF(AA110="",J110,AA110)*N(AD110))</f>
        <v/>
      </c>
      <c r="AK110" s="51" t="str">
        <f aca="false">IF(AE110="","",AI110-AJ110)</f>
        <v/>
      </c>
      <c r="AL110" s="53" t="str">
        <f aca="false">IF(OR(AK110="",AH110="",N(AH110)&lt;=0),"",AK110/AH110)</f>
        <v/>
      </c>
    </row>
    <row r="111" customFormat="false" ht="15" hidden="false" customHeight="false" outlineLevel="0" collapsed="false">
      <c r="A111" s="45" t="str">
        <f aca="false">IF(AND(B111="",D111=""),"",ROW()-5)</f>
        <v/>
      </c>
      <c r="B111" s="40"/>
      <c r="C111" s="50" t="str">
        <f aca="false">IF(B111="","",IFERROR(INDEX(Spaces!$A$6:$A$105,MATCH($B111,SPACE_NAMES,0)),""))</f>
        <v/>
      </c>
      <c r="D111" s="40"/>
      <c r="E111" s="40"/>
      <c r="F111" s="40"/>
      <c r="G111" s="45" t="str">
        <f aca="false">IF(D111="","",IFERROR(INDEX(FX_WATTS,MATCH(D111,FX_NAMES,0)),""))</f>
        <v/>
      </c>
      <c r="H111" s="43"/>
      <c r="I111" s="45" t="str">
        <f aca="false">IF(H111&lt;&gt;"",H111,G111)</f>
        <v/>
      </c>
      <c r="J111" s="43"/>
      <c r="K111" s="42"/>
      <c r="L111" s="43"/>
      <c r="M111" s="44" t="str">
        <f aca="false">IF(J111="","",IF(K111&lt;&gt;"",K111,N(IFERROR(INDEX(Spaces!$F$6:$F$105,MATCH($B111,SPACE_NAMES,0)),0)))*IF(L111&lt;&gt;"",L111,N(IFERROR(INDEX(Spaces!$G$6:$G$105,MATCH($B111,SPACE_NAMES,0)),0))))</f>
        <v/>
      </c>
      <c r="N111" s="46" t="str">
        <f aca="false">IF(OR(J111="",I111=""),"",I111*J111/1000)</f>
        <v/>
      </c>
      <c r="O111" s="44" t="str">
        <f aca="false">IF(N111="","",N111*M111)</f>
        <v/>
      </c>
      <c r="P111" s="51" t="str">
        <f aca="false">IF(OR(O111="",RATE=""),"",O111*RATE)</f>
        <v/>
      </c>
      <c r="Q111" s="42"/>
      <c r="R111" s="40"/>
      <c r="S111" s="40"/>
      <c r="T111" s="40"/>
      <c r="U111" s="40"/>
      <c r="V111" s="40"/>
      <c r="W111" s="40"/>
      <c r="X111" s="40"/>
      <c r="Y111" s="40"/>
      <c r="Z111" s="43"/>
      <c r="AA111" s="43"/>
      <c r="AB111" s="52"/>
      <c r="AC111" s="52"/>
      <c r="AD111" s="52"/>
      <c r="AE111" s="44" t="str">
        <f aca="false">IF(AND(U111="In scope",Z111&lt;&gt;"",J111&lt;&gt;"",N111&lt;&gt;""),Z111*IF(AA111="",J111,AA111)*M111/1000,"")</f>
        <v/>
      </c>
      <c r="AF111" s="44" t="str">
        <f aca="false">IF(AE111="","",O111-AE111)</f>
        <v/>
      </c>
      <c r="AG111" s="46" t="str">
        <f aca="false">IF(AE111="","",N111-Z111*IF(AA111="",J111,AA111)/1000)</f>
        <v/>
      </c>
      <c r="AH111" s="51" t="str">
        <f aca="false">IF(OR(AF111="",RATE=""),"",AF111*RATE)</f>
        <v/>
      </c>
      <c r="AI111" s="51" t="str">
        <f aca="false">IF(AE111="","",IF(AA111="",J111,AA111)*(N(AB111)+N(AC111)))</f>
        <v/>
      </c>
      <c r="AJ111" s="51" t="str">
        <f aca="false">IF(AE111="","",IF(AA111="",J111,AA111)*N(AD111))</f>
        <v/>
      </c>
      <c r="AK111" s="51" t="str">
        <f aca="false">IF(AE111="","",AI111-AJ111)</f>
        <v/>
      </c>
      <c r="AL111" s="53" t="str">
        <f aca="false">IF(OR(AK111="",AH111="",N(AH111)&lt;=0),"",AK111/AH111)</f>
        <v/>
      </c>
    </row>
    <row r="112" customFormat="false" ht="15" hidden="false" customHeight="false" outlineLevel="0" collapsed="false">
      <c r="A112" s="45" t="str">
        <f aca="false">IF(AND(B112="",D112=""),"",ROW()-5)</f>
        <v/>
      </c>
      <c r="B112" s="40"/>
      <c r="C112" s="50" t="str">
        <f aca="false">IF(B112="","",IFERROR(INDEX(Spaces!$A$6:$A$105,MATCH($B112,SPACE_NAMES,0)),""))</f>
        <v/>
      </c>
      <c r="D112" s="40"/>
      <c r="E112" s="40"/>
      <c r="F112" s="40"/>
      <c r="G112" s="45" t="str">
        <f aca="false">IF(D112="","",IFERROR(INDEX(FX_WATTS,MATCH(D112,FX_NAMES,0)),""))</f>
        <v/>
      </c>
      <c r="H112" s="43"/>
      <c r="I112" s="45" t="str">
        <f aca="false">IF(H112&lt;&gt;"",H112,G112)</f>
        <v/>
      </c>
      <c r="J112" s="43"/>
      <c r="K112" s="42"/>
      <c r="L112" s="43"/>
      <c r="M112" s="44" t="str">
        <f aca="false">IF(J112="","",IF(K112&lt;&gt;"",K112,N(IFERROR(INDEX(Spaces!$F$6:$F$105,MATCH($B112,SPACE_NAMES,0)),0)))*IF(L112&lt;&gt;"",L112,N(IFERROR(INDEX(Spaces!$G$6:$G$105,MATCH($B112,SPACE_NAMES,0)),0))))</f>
        <v/>
      </c>
      <c r="N112" s="46" t="str">
        <f aca="false">IF(OR(J112="",I112=""),"",I112*J112/1000)</f>
        <v/>
      </c>
      <c r="O112" s="44" t="str">
        <f aca="false">IF(N112="","",N112*M112)</f>
        <v/>
      </c>
      <c r="P112" s="51" t="str">
        <f aca="false">IF(OR(O112="",RATE=""),"",O112*RATE)</f>
        <v/>
      </c>
      <c r="Q112" s="42"/>
      <c r="R112" s="40"/>
      <c r="S112" s="40"/>
      <c r="T112" s="40"/>
      <c r="U112" s="40"/>
      <c r="V112" s="40"/>
      <c r="W112" s="40"/>
      <c r="X112" s="40"/>
      <c r="Y112" s="40"/>
      <c r="Z112" s="43"/>
      <c r="AA112" s="43"/>
      <c r="AB112" s="52"/>
      <c r="AC112" s="52"/>
      <c r="AD112" s="52"/>
      <c r="AE112" s="44" t="str">
        <f aca="false">IF(AND(U112="In scope",Z112&lt;&gt;"",J112&lt;&gt;"",N112&lt;&gt;""),Z112*IF(AA112="",J112,AA112)*M112/1000,"")</f>
        <v/>
      </c>
      <c r="AF112" s="44" t="str">
        <f aca="false">IF(AE112="","",O112-AE112)</f>
        <v/>
      </c>
      <c r="AG112" s="46" t="str">
        <f aca="false">IF(AE112="","",N112-Z112*IF(AA112="",J112,AA112)/1000)</f>
        <v/>
      </c>
      <c r="AH112" s="51" t="str">
        <f aca="false">IF(OR(AF112="",RATE=""),"",AF112*RATE)</f>
        <v/>
      </c>
      <c r="AI112" s="51" t="str">
        <f aca="false">IF(AE112="","",IF(AA112="",J112,AA112)*(N(AB112)+N(AC112)))</f>
        <v/>
      </c>
      <c r="AJ112" s="51" t="str">
        <f aca="false">IF(AE112="","",IF(AA112="",J112,AA112)*N(AD112))</f>
        <v/>
      </c>
      <c r="AK112" s="51" t="str">
        <f aca="false">IF(AE112="","",AI112-AJ112)</f>
        <v/>
      </c>
      <c r="AL112" s="53" t="str">
        <f aca="false">IF(OR(AK112="",AH112="",N(AH112)&lt;=0),"",AK112/AH112)</f>
        <v/>
      </c>
    </row>
    <row r="113" customFormat="false" ht="15" hidden="false" customHeight="false" outlineLevel="0" collapsed="false">
      <c r="A113" s="45" t="str">
        <f aca="false">IF(AND(B113="",D113=""),"",ROW()-5)</f>
        <v/>
      </c>
      <c r="B113" s="40"/>
      <c r="C113" s="50" t="str">
        <f aca="false">IF(B113="","",IFERROR(INDEX(Spaces!$A$6:$A$105,MATCH($B113,SPACE_NAMES,0)),""))</f>
        <v/>
      </c>
      <c r="D113" s="40"/>
      <c r="E113" s="40"/>
      <c r="F113" s="40"/>
      <c r="G113" s="45" t="str">
        <f aca="false">IF(D113="","",IFERROR(INDEX(FX_WATTS,MATCH(D113,FX_NAMES,0)),""))</f>
        <v/>
      </c>
      <c r="H113" s="43"/>
      <c r="I113" s="45" t="str">
        <f aca="false">IF(H113&lt;&gt;"",H113,G113)</f>
        <v/>
      </c>
      <c r="J113" s="43"/>
      <c r="K113" s="42"/>
      <c r="L113" s="43"/>
      <c r="M113" s="44" t="str">
        <f aca="false">IF(J113="","",IF(K113&lt;&gt;"",K113,N(IFERROR(INDEX(Spaces!$F$6:$F$105,MATCH($B113,SPACE_NAMES,0)),0)))*IF(L113&lt;&gt;"",L113,N(IFERROR(INDEX(Spaces!$G$6:$G$105,MATCH($B113,SPACE_NAMES,0)),0))))</f>
        <v/>
      </c>
      <c r="N113" s="46" t="str">
        <f aca="false">IF(OR(J113="",I113=""),"",I113*J113/1000)</f>
        <v/>
      </c>
      <c r="O113" s="44" t="str">
        <f aca="false">IF(N113="","",N113*M113)</f>
        <v/>
      </c>
      <c r="P113" s="51" t="str">
        <f aca="false">IF(OR(O113="",RATE=""),"",O113*RATE)</f>
        <v/>
      </c>
      <c r="Q113" s="42"/>
      <c r="R113" s="40"/>
      <c r="S113" s="40"/>
      <c r="T113" s="40"/>
      <c r="U113" s="40"/>
      <c r="V113" s="40"/>
      <c r="W113" s="40"/>
      <c r="X113" s="40"/>
      <c r="Y113" s="40"/>
      <c r="Z113" s="43"/>
      <c r="AA113" s="43"/>
      <c r="AB113" s="52"/>
      <c r="AC113" s="52"/>
      <c r="AD113" s="52"/>
      <c r="AE113" s="44" t="str">
        <f aca="false">IF(AND(U113="In scope",Z113&lt;&gt;"",J113&lt;&gt;"",N113&lt;&gt;""),Z113*IF(AA113="",J113,AA113)*M113/1000,"")</f>
        <v/>
      </c>
      <c r="AF113" s="44" t="str">
        <f aca="false">IF(AE113="","",O113-AE113)</f>
        <v/>
      </c>
      <c r="AG113" s="46" t="str">
        <f aca="false">IF(AE113="","",N113-Z113*IF(AA113="",J113,AA113)/1000)</f>
        <v/>
      </c>
      <c r="AH113" s="51" t="str">
        <f aca="false">IF(OR(AF113="",RATE=""),"",AF113*RATE)</f>
        <v/>
      </c>
      <c r="AI113" s="51" t="str">
        <f aca="false">IF(AE113="","",IF(AA113="",J113,AA113)*(N(AB113)+N(AC113)))</f>
        <v/>
      </c>
      <c r="AJ113" s="51" t="str">
        <f aca="false">IF(AE113="","",IF(AA113="",J113,AA113)*N(AD113))</f>
        <v/>
      </c>
      <c r="AK113" s="51" t="str">
        <f aca="false">IF(AE113="","",AI113-AJ113)</f>
        <v/>
      </c>
      <c r="AL113" s="53" t="str">
        <f aca="false">IF(OR(AK113="",AH113="",N(AH113)&lt;=0),"",AK113/AH113)</f>
        <v/>
      </c>
    </row>
    <row r="114" customFormat="false" ht="15" hidden="false" customHeight="false" outlineLevel="0" collapsed="false">
      <c r="A114" s="45" t="str">
        <f aca="false">IF(AND(B114="",D114=""),"",ROW()-5)</f>
        <v/>
      </c>
      <c r="B114" s="40"/>
      <c r="C114" s="50" t="str">
        <f aca="false">IF(B114="","",IFERROR(INDEX(Spaces!$A$6:$A$105,MATCH($B114,SPACE_NAMES,0)),""))</f>
        <v/>
      </c>
      <c r="D114" s="40"/>
      <c r="E114" s="40"/>
      <c r="F114" s="40"/>
      <c r="G114" s="45" t="str">
        <f aca="false">IF(D114="","",IFERROR(INDEX(FX_WATTS,MATCH(D114,FX_NAMES,0)),""))</f>
        <v/>
      </c>
      <c r="H114" s="43"/>
      <c r="I114" s="45" t="str">
        <f aca="false">IF(H114&lt;&gt;"",H114,G114)</f>
        <v/>
      </c>
      <c r="J114" s="43"/>
      <c r="K114" s="42"/>
      <c r="L114" s="43"/>
      <c r="M114" s="44" t="str">
        <f aca="false">IF(J114="","",IF(K114&lt;&gt;"",K114,N(IFERROR(INDEX(Spaces!$F$6:$F$105,MATCH($B114,SPACE_NAMES,0)),0)))*IF(L114&lt;&gt;"",L114,N(IFERROR(INDEX(Spaces!$G$6:$G$105,MATCH($B114,SPACE_NAMES,0)),0))))</f>
        <v/>
      </c>
      <c r="N114" s="46" t="str">
        <f aca="false">IF(OR(J114="",I114=""),"",I114*J114/1000)</f>
        <v/>
      </c>
      <c r="O114" s="44" t="str">
        <f aca="false">IF(N114="","",N114*M114)</f>
        <v/>
      </c>
      <c r="P114" s="51" t="str">
        <f aca="false">IF(OR(O114="",RATE=""),"",O114*RATE)</f>
        <v/>
      </c>
      <c r="Q114" s="42"/>
      <c r="R114" s="40"/>
      <c r="S114" s="40"/>
      <c r="T114" s="40"/>
      <c r="U114" s="40"/>
      <c r="V114" s="40"/>
      <c r="W114" s="40"/>
      <c r="X114" s="40"/>
      <c r="Y114" s="40"/>
      <c r="Z114" s="43"/>
      <c r="AA114" s="43"/>
      <c r="AB114" s="52"/>
      <c r="AC114" s="52"/>
      <c r="AD114" s="52"/>
      <c r="AE114" s="44" t="str">
        <f aca="false">IF(AND(U114="In scope",Z114&lt;&gt;"",J114&lt;&gt;"",N114&lt;&gt;""),Z114*IF(AA114="",J114,AA114)*M114/1000,"")</f>
        <v/>
      </c>
      <c r="AF114" s="44" t="str">
        <f aca="false">IF(AE114="","",O114-AE114)</f>
        <v/>
      </c>
      <c r="AG114" s="46" t="str">
        <f aca="false">IF(AE114="","",N114-Z114*IF(AA114="",J114,AA114)/1000)</f>
        <v/>
      </c>
      <c r="AH114" s="51" t="str">
        <f aca="false">IF(OR(AF114="",RATE=""),"",AF114*RATE)</f>
        <v/>
      </c>
      <c r="AI114" s="51" t="str">
        <f aca="false">IF(AE114="","",IF(AA114="",J114,AA114)*(N(AB114)+N(AC114)))</f>
        <v/>
      </c>
      <c r="AJ114" s="51" t="str">
        <f aca="false">IF(AE114="","",IF(AA114="",J114,AA114)*N(AD114))</f>
        <v/>
      </c>
      <c r="AK114" s="51" t="str">
        <f aca="false">IF(AE114="","",AI114-AJ114)</f>
        <v/>
      </c>
      <c r="AL114" s="53" t="str">
        <f aca="false">IF(OR(AK114="",AH114="",N(AH114)&lt;=0),"",AK114/AH114)</f>
        <v/>
      </c>
    </row>
    <row r="115" customFormat="false" ht="15" hidden="false" customHeight="false" outlineLevel="0" collapsed="false">
      <c r="A115" s="45" t="str">
        <f aca="false">IF(AND(B115="",D115=""),"",ROW()-5)</f>
        <v/>
      </c>
      <c r="B115" s="40"/>
      <c r="C115" s="50" t="str">
        <f aca="false">IF(B115="","",IFERROR(INDEX(Spaces!$A$6:$A$105,MATCH($B115,SPACE_NAMES,0)),""))</f>
        <v/>
      </c>
      <c r="D115" s="40"/>
      <c r="E115" s="40"/>
      <c r="F115" s="40"/>
      <c r="G115" s="45" t="str">
        <f aca="false">IF(D115="","",IFERROR(INDEX(FX_WATTS,MATCH(D115,FX_NAMES,0)),""))</f>
        <v/>
      </c>
      <c r="H115" s="43"/>
      <c r="I115" s="45" t="str">
        <f aca="false">IF(H115&lt;&gt;"",H115,G115)</f>
        <v/>
      </c>
      <c r="J115" s="43"/>
      <c r="K115" s="42"/>
      <c r="L115" s="43"/>
      <c r="M115" s="44" t="str">
        <f aca="false">IF(J115="","",IF(K115&lt;&gt;"",K115,N(IFERROR(INDEX(Spaces!$F$6:$F$105,MATCH($B115,SPACE_NAMES,0)),0)))*IF(L115&lt;&gt;"",L115,N(IFERROR(INDEX(Spaces!$G$6:$G$105,MATCH($B115,SPACE_NAMES,0)),0))))</f>
        <v/>
      </c>
      <c r="N115" s="46" t="str">
        <f aca="false">IF(OR(J115="",I115=""),"",I115*J115/1000)</f>
        <v/>
      </c>
      <c r="O115" s="44" t="str">
        <f aca="false">IF(N115="","",N115*M115)</f>
        <v/>
      </c>
      <c r="P115" s="51" t="str">
        <f aca="false">IF(OR(O115="",RATE=""),"",O115*RATE)</f>
        <v/>
      </c>
      <c r="Q115" s="42"/>
      <c r="R115" s="40"/>
      <c r="S115" s="40"/>
      <c r="T115" s="40"/>
      <c r="U115" s="40"/>
      <c r="V115" s="40"/>
      <c r="W115" s="40"/>
      <c r="X115" s="40"/>
      <c r="Y115" s="40"/>
      <c r="Z115" s="43"/>
      <c r="AA115" s="43"/>
      <c r="AB115" s="52"/>
      <c r="AC115" s="52"/>
      <c r="AD115" s="52"/>
      <c r="AE115" s="44" t="str">
        <f aca="false">IF(AND(U115="In scope",Z115&lt;&gt;"",J115&lt;&gt;"",N115&lt;&gt;""),Z115*IF(AA115="",J115,AA115)*M115/1000,"")</f>
        <v/>
      </c>
      <c r="AF115" s="44" t="str">
        <f aca="false">IF(AE115="","",O115-AE115)</f>
        <v/>
      </c>
      <c r="AG115" s="46" t="str">
        <f aca="false">IF(AE115="","",N115-Z115*IF(AA115="",J115,AA115)/1000)</f>
        <v/>
      </c>
      <c r="AH115" s="51" t="str">
        <f aca="false">IF(OR(AF115="",RATE=""),"",AF115*RATE)</f>
        <v/>
      </c>
      <c r="AI115" s="51" t="str">
        <f aca="false">IF(AE115="","",IF(AA115="",J115,AA115)*(N(AB115)+N(AC115)))</f>
        <v/>
      </c>
      <c r="AJ115" s="51" t="str">
        <f aca="false">IF(AE115="","",IF(AA115="",J115,AA115)*N(AD115))</f>
        <v/>
      </c>
      <c r="AK115" s="51" t="str">
        <f aca="false">IF(AE115="","",AI115-AJ115)</f>
        <v/>
      </c>
      <c r="AL115" s="53" t="str">
        <f aca="false">IF(OR(AK115="",AH115="",N(AH115)&lt;=0),"",AK115/AH115)</f>
        <v/>
      </c>
    </row>
    <row r="116" customFormat="false" ht="15" hidden="false" customHeight="false" outlineLevel="0" collapsed="false">
      <c r="A116" s="45" t="str">
        <f aca="false">IF(AND(B116="",D116=""),"",ROW()-5)</f>
        <v/>
      </c>
      <c r="B116" s="40"/>
      <c r="C116" s="50" t="str">
        <f aca="false">IF(B116="","",IFERROR(INDEX(Spaces!$A$6:$A$105,MATCH($B116,SPACE_NAMES,0)),""))</f>
        <v/>
      </c>
      <c r="D116" s="40"/>
      <c r="E116" s="40"/>
      <c r="F116" s="40"/>
      <c r="G116" s="45" t="str">
        <f aca="false">IF(D116="","",IFERROR(INDEX(FX_WATTS,MATCH(D116,FX_NAMES,0)),""))</f>
        <v/>
      </c>
      <c r="H116" s="43"/>
      <c r="I116" s="45" t="str">
        <f aca="false">IF(H116&lt;&gt;"",H116,G116)</f>
        <v/>
      </c>
      <c r="J116" s="43"/>
      <c r="K116" s="42"/>
      <c r="L116" s="43"/>
      <c r="M116" s="44" t="str">
        <f aca="false">IF(J116="","",IF(K116&lt;&gt;"",K116,N(IFERROR(INDEX(Spaces!$F$6:$F$105,MATCH($B116,SPACE_NAMES,0)),0)))*IF(L116&lt;&gt;"",L116,N(IFERROR(INDEX(Spaces!$G$6:$G$105,MATCH($B116,SPACE_NAMES,0)),0))))</f>
        <v/>
      </c>
      <c r="N116" s="46" t="str">
        <f aca="false">IF(OR(J116="",I116=""),"",I116*J116/1000)</f>
        <v/>
      </c>
      <c r="O116" s="44" t="str">
        <f aca="false">IF(N116="","",N116*M116)</f>
        <v/>
      </c>
      <c r="P116" s="51" t="str">
        <f aca="false">IF(OR(O116="",RATE=""),"",O116*RATE)</f>
        <v/>
      </c>
      <c r="Q116" s="42"/>
      <c r="R116" s="40"/>
      <c r="S116" s="40"/>
      <c r="T116" s="40"/>
      <c r="U116" s="40"/>
      <c r="V116" s="40"/>
      <c r="W116" s="40"/>
      <c r="X116" s="40"/>
      <c r="Y116" s="40"/>
      <c r="Z116" s="43"/>
      <c r="AA116" s="43"/>
      <c r="AB116" s="52"/>
      <c r="AC116" s="52"/>
      <c r="AD116" s="52"/>
      <c r="AE116" s="44" t="str">
        <f aca="false">IF(AND(U116="In scope",Z116&lt;&gt;"",J116&lt;&gt;"",N116&lt;&gt;""),Z116*IF(AA116="",J116,AA116)*M116/1000,"")</f>
        <v/>
      </c>
      <c r="AF116" s="44" t="str">
        <f aca="false">IF(AE116="","",O116-AE116)</f>
        <v/>
      </c>
      <c r="AG116" s="46" t="str">
        <f aca="false">IF(AE116="","",N116-Z116*IF(AA116="",J116,AA116)/1000)</f>
        <v/>
      </c>
      <c r="AH116" s="51" t="str">
        <f aca="false">IF(OR(AF116="",RATE=""),"",AF116*RATE)</f>
        <v/>
      </c>
      <c r="AI116" s="51" t="str">
        <f aca="false">IF(AE116="","",IF(AA116="",J116,AA116)*(N(AB116)+N(AC116)))</f>
        <v/>
      </c>
      <c r="AJ116" s="51" t="str">
        <f aca="false">IF(AE116="","",IF(AA116="",J116,AA116)*N(AD116))</f>
        <v/>
      </c>
      <c r="AK116" s="51" t="str">
        <f aca="false">IF(AE116="","",AI116-AJ116)</f>
        <v/>
      </c>
      <c r="AL116" s="53" t="str">
        <f aca="false">IF(OR(AK116="",AH116="",N(AH116)&lt;=0),"",AK116/AH116)</f>
        <v/>
      </c>
    </row>
    <row r="117" customFormat="false" ht="15" hidden="false" customHeight="false" outlineLevel="0" collapsed="false">
      <c r="A117" s="45" t="str">
        <f aca="false">IF(AND(B117="",D117=""),"",ROW()-5)</f>
        <v/>
      </c>
      <c r="B117" s="40"/>
      <c r="C117" s="50" t="str">
        <f aca="false">IF(B117="","",IFERROR(INDEX(Spaces!$A$6:$A$105,MATCH($B117,SPACE_NAMES,0)),""))</f>
        <v/>
      </c>
      <c r="D117" s="40"/>
      <c r="E117" s="40"/>
      <c r="F117" s="40"/>
      <c r="G117" s="45" t="str">
        <f aca="false">IF(D117="","",IFERROR(INDEX(FX_WATTS,MATCH(D117,FX_NAMES,0)),""))</f>
        <v/>
      </c>
      <c r="H117" s="43"/>
      <c r="I117" s="45" t="str">
        <f aca="false">IF(H117&lt;&gt;"",H117,G117)</f>
        <v/>
      </c>
      <c r="J117" s="43"/>
      <c r="K117" s="42"/>
      <c r="L117" s="43"/>
      <c r="M117" s="44" t="str">
        <f aca="false">IF(J117="","",IF(K117&lt;&gt;"",K117,N(IFERROR(INDEX(Spaces!$F$6:$F$105,MATCH($B117,SPACE_NAMES,0)),0)))*IF(L117&lt;&gt;"",L117,N(IFERROR(INDEX(Spaces!$G$6:$G$105,MATCH($B117,SPACE_NAMES,0)),0))))</f>
        <v/>
      </c>
      <c r="N117" s="46" t="str">
        <f aca="false">IF(OR(J117="",I117=""),"",I117*J117/1000)</f>
        <v/>
      </c>
      <c r="O117" s="44" t="str">
        <f aca="false">IF(N117="","",N117*M117)</f>
        <v/>
      </c>
      <c r="P117" s="51" t="str">
        <f aca="false">IF(OR(O117="",RATE=""),"",O117*RATE)</f>
        <v/>
      </c>
      <c r="Q117" s="42"/>
      <c r="R117" s="40"/>
      <c r="S117" s="40"/>
      <c r="T117" s="40"/>
      <c r="U117" s="40"/>
      <c r="V117" s="40"/>
      <c r="W117" s="40"/>
      <c r="X117" s="40"/>
      <c r="Y117" s="40"/>
      <c r="Z117" s="43"/>
      <c r="AA117" s="43"/>
      <c r="AB117" s="52"/>
      <c r="AC117" s="52"/>
      <c r="AD117" s="52"/>
      <c r="AE117" s="44" t="str">
        <f aca="false">IF(AND(U117="In scope",Z117&lt;&gt;"",J117&lt;&gt;"",N117&lt;&gt;""),Z117*IF(AA117="",J117,AA117)*M117/1000,"")</f>
        <v/>
      </c>
      <c r="AF117" s="44" t="str">
        <f aca="false">IF(AE117="","",O117-AE117)</f>
        <v/>
      </c>
      <c r="AG117" s="46" t="str">
        <f aca="false">IF(AE117="","",N117-Z117*IF(AA117="",J117,AA117)/1000)</f>
        <v/>
      </c>
      <c r="AH117" s="51" t="str">
        <f aca="false">IF(OR(AF117="",RATE=""),"",AF117*RATE)</f>
        <v/>
      </c>
      <c r="AI117" s="51" t="str">
        <f aca="false">IF(AE117="","",IF(AA117="",J117,AA117)*(N(AB117)+N(AC117)))</f>
        <v/>
      </c>
      <c r="AJ117" s="51" t="str">
        <f aca="false">IF(AE117="","",IF(AA117="",J117,AA117)*N(AD117))</f>
        <v/>
      </c>
      <c r="AK117" s="51" t="str">
        <f aca="false">IF(AE117="","",AI117-AJ117)</f>
        <v/>
      </c>
      <c r="AL117" s="53" t="str">
        <f aca="false">IF(OR(AK117="",AH117="",N(AH117)&lt;=0),"",AK117/AH117)</f>
        <v/>
      </c>
    </row>
    <row r="118" customFormat="false" ht="15" hidden="false" customHeight="false" outlineLevel="0" collapsed="false">
      <c r="A118" s="45" t="str">
        <f aca="false">IF(AND(B118="",D118=""),"",ROW()-5)</f>
        <v/>
      </c>
      <c r="B118" s="40"/>
      <c r="C118" s="50" t="str">
        <f aca="false">IF(B118="","",IFERROR(INDEX(Spaces!$A$6:$A$105,MATCH($B118,SPACE_NAMES,0)),""))</f>
        <v/>
      </c>
      <c r="D118" s="40"/>
      <c r="E118" s="40"/>
      <c r="F118" s="40"/>
      <c r="G118" s="45" t="str">
        <f aca="false">IF(D118="","",IFERROR(INDEX(FX_WATTS,MATCH(D118,FX_NAMES,0)),""))</f>
        <v/>
      </c>
      <c r="H118" s="43"/>
      <c r="I118" s="45" t="str">
        <f aca="false">IF(H118&lt;&gt;"",H118,G118)</f>
        <v/>
      </c>
      <c r="J118" s="43"/>
      <c r="K118" s="42"/>
      <c r="L118" s="43"/>
      <c r="M118" s="44" t="str">
        <f aca="false">IF(J118="","",IF(K118&lt;&gt;"",K118,N(IFERROR(INDEX(Spaces!$F$6:$F$105,MATCH($B118,SPACE_NAMES,0)),0)))*IF(L118&lt;&gt;"",L118,N(IFERROR(INDEX(Spaces!$G$6:$G$105,MATCH($B118,SPACE_NAMES,0)),0))))</f>
        <v/>
      </c>
      <c r="N118" s="46" t="str">
        <f aca="false">IF(OR(J118="",I118=""),"",I118*J118/1000)</f>
        <v/>
      </c>
      <c r="O118" s="44" t="str">
        <f aca="false">IF(N118="","",N118*M118)</f>
        <v/>
      </c>
      <c r="P118" s="51" t="str">
        <f aca="false">IF(OR(O118="",RATE=""),"",O118*RATE)</f>
        <v/>
      </c>
      <c r="Q118" s="42"/>
      <c r="R118" s="40"/>
      <c r="S118" s="40"/>
      <c r="T118" s="40"/>
      <c r="U118" s="40"/>
      <c r="V118" s="40"/>
      <c r="W118" s="40"/>
      <c r="X118" s="40"/>
      <c r="Y118" s="40"/>
      <c r="Z118" s="43"/>
      <c r="AA118" s="43"/>
      <c r="AB118" s="52"/>
      <c r="AC118" s="52"/>
      <c r="AD118" s="52"/>
      <c r="AE118" s="44" t="str">
        <f aca="false">IF(AND(U118="In scope",Z118&lt;&gt;"",J118&lt;&gt;"",N118&lt;&gt;""),Z118*IF(AA118="",J118,AA118)*M118/1000,"")</f>
        <v/>
      </c>
      <c r="AF118" s="44" t="str">
        <f aca="false">IF(AE118="","",O118-AE118)</f>
        <v/>
      </c>
      <c r="AG118" s="46" t="str">
        <f aca="false">IF(AE118="","",N118-Z118*IF(AA118="",J118,AA118)/1000)</f>
        <v/>
      </c>
      <c r="AH118" s="51" t="str">
        <f aca="false">IF(OR(AF118="",RATE=""),"",AF118*RATE)</f>
        <v/>
      </c>
      <c r="AI118" s="51" t="str">
        <f aca="false">IF(AE118="","",IF(AA118="",J118,AA118)*(N(AB118)+N(AC118)))</f>
        <v/>
      </c>
      <c r="AJ118" s="51" t="str">
        <f aca="false">IF(AE118="","",IF(AA118="",J118,AA118)*N(AD118))</f>
        <v/>
      </c>
      <c r="AK118" s="51" t="str">
        <f aca="false">IF(AE118="","",AI118-AJ118)</f>
        <v/>
      </c>
      <c r="AL118" s="53" t="str">
        <f aca="false">IF(OR(AK118="",AH118="",N(AH118)&lt;=0),"",AK118/AH118)</f>
        <v/>
      </c>
    </row>
    <row r="119" customFormat="false" ht="15" hidden="false" customHeight="false" outlineLevel="0" collapsed="false">
      <c r="A119" s="45" t="str">
        <f aca="false">IF(AND(B119="",D119=""),"",ROW()-5)</f>
        <v/>
      </c>
      <c r="B119" s="40"/>
      <c r="C119" s="50" t="str">
        <f aca="false">IF(B119="","",IFERROR(INDEX(Spaces!$A$6:$A$105,MATCH($B119,SPACE_NAMES,0)),""))</f>
        <v/>
      </c>
      <c r="D119" s="40"/>
      <c r="E119" s="40"/>
      <c r="F119" s="40"/>
      <c r="G119" s="45" t="str">
        <f aca="false">IF(D119="","",IFERROR(INDEX(FX_WATTS,MATCH(D119,FX_NAMES,0)),""))</f>
        <v/>
      </c>
      <c r="H119" s="43"/>
      <c r="I119" s="45" t="str">
        <f aca="false">IF(H119&lt;&gt;"",H119,G119)</f>
        <v/>
      </c>
      <c r="J119" s="43"/>
      <c r="K119" s="42"/>
      <c r="L119" s="43"/>
      <c r="M119" s="44" t="str">
        <f aca="false">IF(J119="","",IF(K119&lt;&gt;"",K119,N(IFERROR(INDEX(Spaces!$F$6:$F$105,MATCH($B119,SPACE_NAMES,0)),0)))*IF(L119&lt;&gt;"",L119,N(IFERROR(INDEX(Spaces!$G$6:$G$105,MATCH($B119,SPACE_NAMES,0)),0))))</f>
        <v/>
      </c>
      <c r="N119" s="46" t="str">
        <f aca="false">IF(OR(J119="",I119=""),"",I119*J119/1000)</f>
        <v/>
      </c>
      <c r="O119" s="44" t="str">
        <f aca="false">IF(N119="","",N119*M119)</f>
        <v/>
      </c>
      <c r="P119" s="51" t="str">
        <f aca="false">IF(OR(O119="",RATE=""),"",O119*RATE)</f>
        <v/>
      </c>
      <c r="Q119" s="42"/>
      <c r="R119" s="40"/>
      <c r="S119" s="40"/>
      <c r="T119" s="40"/>
      <c r="U119" s="40"/>
      <c r="V119" s="40"/>
      <c r="W119" s="40"/>
      <c r="X119" s="40"/>
      <c r="Y119" s="40"/>
      <c r="Z119" s="43"/>
      <c r="AA119" s="43"/>
      <c r="AB119" s="52"/>
      <c r="AC119" s="52"/>
      <c r="AD119" s="52"/>
      <c r="AE119" s="44" t="str">
        <f aca="false">IF(AND(U119="In scope",Z119&lt;&gt;"",J119&lt;&gt;"",N119&lt;&gt;""),Z119*IF(AA119="",J119,AA119)*M119/1000,"")</f>
        <v/>
      </c>
      <c r="AF119" s="44" t="str">
        <f aca="false">IF(AE119="","",O119-AE119)</f>
        <v/>
      </c>
      <c r="AG119" s="46" t="str">
        <f aca="false">IF(AE119="","",N119-Z119*IF(AA119="",J119,AA119)/1000)</f>
        <v/>
      </c>
      <c r="AH119" s="51" t="str">
        <f aca="false">IF(OR(AF119="",RATE=""),"",AF119*RATE)</f>
        <v/>
      </c>
      <c r="AI119" s="51" t="str">
        <f aca="false">IF(AE119="","",IF(AA119="",J119,AA119)*(N(AB119)+N(AC119)))</f>
        <v/>
      </c>
      <c r="AJ119" s="51" t="str">
        <f aca="false">IF(AE119="","",IF(AA119="",J119,AA119)*N(AD119))</f>
        <v/>
      </c>
      <c r="AK119" s="51" t="str">
        <f aca="false">IF(AE119="","",AI119-AJ119)</f>
        <v/>
      </c>
      <c r="AL119" s="53" t="str">
        <f aca="false">IF(OR(AK119="",AH119="",N(AH119)&lt;=0),"",AK119/AH119)</f>
        <v/>
      </c>
    </row>
    <row r="120" customFormat="false" ht="15" hidden="false" customHeight="false" outlineLevel="0" collapsed="false">
      <c r="A120" s="45" t="str">
        <f aca="false">IF(AND(B120="",D120=""),"",ROW()-5)</f>
        <v/>
      </c>
      <c r="B120" s="40"/>
      <c r="C120" s="50" t="str">
        <f aca="false">IF(B120="","",IFERROR(INDEX(Spaces!$A$6:$A$105,MATCH($B120,SPACE_NAMES,0)),""))</f>
        <v/>
      </c>
      <c r="D120" s="40"/>
      <c r="E120" s="40"/>
      <c r="F120" s="40"/>
      <c r="G120" s="45" t="str">
        <f aca="false">IF(D120="","",IFERROR(INDEX(FX_WATTS,MATCH(D120,FX_NAMES,0)),""))</f>
        <v/>
      </c>
      <c r="H120" s="43"/>
      <c r="I120" s="45" t="str">
        <f aca="false">IF(H120&lt;&gt;"",H120,G120)</f>
        <v/>
      </c>
      <c r="J120" s="43"/>
      <c r="K120" s="42"/>
      <c r="L120" s="43"/>
      <c r="M120" s="44" t="str">
        <f aca="false">IF(J120="","",IF(K120&lt;&gt;"",K120,N(IFERROR(INDEX(Spaces!$F$6:$F$105,MATCH($B120,SPACE_NAMES,0)),0)))*IF(L120&lt;&gt;"",L120,N(IFERROR(INDEX(Spaces!$G$6:$G$105,MATCH($B120,SPACE_NAMES,0)),0))))</f>
        <v/>
      </c>
      <c r="N120" s="46" t="str">
        <f aca="false">IF(OR(J120="",I120=""),"",I120*J120/1000)</f>
        <v/>
      </c>
      <c r="O120" s="44" t="str">
        <f aca="false">IF(N120="","",N120*M120)</f>
        <v/>
      </c>
      <c r="P120" s="51" t="str">
        <f aca="false">IF(OR(O120="",RATE=""),"",O120*RATE)</f>
        <v/>
      </c>
      <c r="Q120" s="42"/>
      <c r="R120" s="40"/>
      <c r="S120" s="40"/>
      <c r="T120" s="40"/>
      <c r="U120" s="40"/>
      <c r="V120" s="40"/>
      <c r="W120" s="40"/>
      <c r="X120" s="40"/>
      <c r="Y120" s="40"/>
      <c r="Z120" s="43"/>
      <c r="AA120" s="43"/>
      <c r="AB120" s="52"/>
      <c r="AC120" s="52"/>
      <c r="AD120" s="52"/>
      <c r="AE120" s="44" t="str">
        <f aca="false">IF(AND(U120="In scope",Z120&lt;&gt;"",J120&lt;&gt;"",N120&lt;&gt;""),Z120*IF(AA120="",J120,AA120)*M120/1000,"")</f>
        <v/>
      </c>
      <c r="AF120" s="44" t="str">
        <f aca="false">IF(AE120="","",O120-AE120)</f>
        <v/>
      </c>
      <c r="AG120" s="46" t="str">
        <f aca="false">IF(AE120="","",N120-Z120*IF(AA120="",J120,AA120)/1000)</f>
        <v/>
      </c>
      <c r="AH120" s="51" t="str">
        <f aca="false">IF(OR(AF120="",RATE=""),"",AF120*RATE)</f>
        <v/>
      </c>
      <c r="AI120" s="51" t="str">
        <f aca="false">IF(AE120="","",IF(AA120="",J120,AA120)*(N(AB120)+N(AC120)))</f>
        <v/>
      </c>
      <c r="AJ120" s="51" t="str">
        <f aca="false">IF(AE120="","",IF(AA120="",J120,AA120)*N(AD120))</f>
        <v/>
      </c>
      <c r="AK120" s="51" t="str">
        <f aca="false">IF(AE120="","",AI120-AJ120)</f>
        <v/>
      </c>
      <c r="AL120" s="53" t="str">
        <f aca="false">IF(OR(AK120="",AH120="",N(AH120)&lt;=0),"",AK120/AH120)</f>
        <v/>
      </c>
    </row>
    <row r="121" customFormat="false" ht="15" hidden="false" customHeight="false" outlineLevel="0" collapsed="false">
      <c r="A121" s="45" t="str">
        <f aca="false">IF(AND(B121="",D121=""),"",ROW()-5)</f>
        <v/>
      </c>
      <c r="B121" s="40"/>
      <c r="C121" s="50" t="str">
        <f aca="false">IF(B121="","",IFERROR(INDEX(Spaces!$A$6:$A$105,MATCH($B121,SPACE_NAMES,0)),""))</f>
        <v/>
      </c>
      <c r="D121" s="40"/>
      <c r="E121" s="40"/>
      <c r="F121" s="40"/>
      <c r="G121" s="45" t="str">
        <f aca="false">IF(D121="","",IFERROR(INDEX(FX_WATTS,MATCH(D121,FX_NAMES,0)),""))</f>
        <v/>
      </c>
      <c r="H121" s="43"/>
      <c r="I121" s="45" t="str">
        <f aca="false">IF(H121&lt;&gt;"",H121,G121)</f>
        <v/>
      </c>
      <c r="J121" s="43"/>
      <c r="K121" s="42"/>
      <c r="L121" s="43"/>
      <c r="M121" s="44" t="str">
        <f aca="false">IF(J121="","",IF(K121&lt;&gt;"",K121,N(IFERROR(INDEX(Spaces!$F$6:$F$105,MATCH($B121,SPACE_NAMES,0)),0)))*IF(L121&lt;&gt;"",L121,N(IFERROR(INDEX(Spaces!$G$6:$G$105,MATCH($B121,SPACE_NAMES,0)),0))))</f>
        <v/>
      </c>
      <c r="N121" s="46" t="str">
        <f aca="false">IF(OR(J121="",I121=""),"",I121*J121/1000)</f>
        <v/>
      </c>
      <c r="O121" s="44" t="str">
        <f aca="false">IF(N121="","",N121*M121)</f>
        <v/>
      </c>
      <c r="P121" s="51" t="str">
        <f aca="false">IF(OR(O121="",RATE=""),"",O121*RATE)</f>
        <v/>
      </c>
      <c r="Q121" s="42"/>
      <c r="R121" s="40"/>
      <c r="S121" s="40"/>
      <c r="T121" s="40"/>
      <c r="U121" s="40"/>
      <c r="V121" s="40"/>
      <c r="W121" s="40"/>
      <c r="X121" s="40"/>
      <c r="Y121" s="40"/>
      <c r="Z121" s="43"/>
      <c r="AA121" s="43"/>
      <c r="AB121" s="52"/>
      <c r="AC121" s="52"/>
      <c r="AD121" s="52"/>
      <c r="AE121" s="44" t="str">
        <f aca="false">IF(AND(U121="In scope",Z121&lt;&gt;"",J121&lt;&gt;"",N121&lt;&gt;""),Z121*IF(AA121="",J121,AA121)*M121/1000,"")</f>
        <v/>
      </c>
      <c r="AF121" s="44" t="str">
        <f aca="false">IF(AE121="","",O121-AE121)</f>
        <v/>
      </c>
      <c r="AG121" s="46" t="str">
        <f aca="false">IF(AE121="","",N121-Z121*IF(AA121="",J121,AA121)/1000)</f>
        <v/>
      </c>
      <c r="AH121" s="51" t="str">
        <f aca="false">IF(OR(AF121="",RATE=""),"",AF121*RATE)</f>
        <v/>
      </c>
      <c r="AI121" s="51" t="str">
        <f aca="false">IF(AE121="","",IF(AA121="",J121,AA121)*(N(AB121)+N(AC121)))</f>
        <v/>
      </c>
      <c r="AJ121" s="51" t="str">
        <f aca="false">IF(AE121="","",IF(AA121="",J121,AA121)*N(AD121))</f>
        <v/>
      </c>
      <c r="AK121" s="51" t="str">
        <f aca="false">IF(AE121="","",AI121-AJ121)</f>
        <v/>
      </c>
      <c r="AL121" s="53" t="str">
        <f aca="false">IF(OR(AK121="",AH121="",N(AH121)&lt;=0),"",AK121/AH121)</f>
        <v/>
      </c>
    </row>
    <row r="122" customFormat="false" ht="15" hidden="false" customHeight="false" outlineLevel="0" collapsed="false">
      <c r="A122" s="45" t="str">
        <f aca="false">IF(AND(B122="",D122=""),"",ROW()-5)</f>
        <v/>
      </c>
      <c r="B122" s="40"/>
      <c r="C122" s="50" t="str">
        <f aca="false">IF(B122="","",IFERROR(INDEX(Spaces!$A$6:$A$105,MATCH($B122,SPACE_NAMES,0)),""))</f>
        <v/>
      </c>
      <c r="D122" s="40"/>
      <c r="E122" s="40"/>
      <c r="F122" s="40"/>
      <c r="G122" s="45" t="str">
        <f aca="false">IF(D122="","",IFERROR(INDEX(FX_WATTS,MATCH(D122,FX_NAMES,0)),""))</f>
        <v/>
      </c>
      <c r="H122" s="43"/>
      <c r="I122" s="45" t="str">
        <f aca="false">IF(H122&lt;&gt;"",H122,G122)</f>
        <v/>
      </c>
      <c r="J122" s="43"/>
      <c r="K122" s="42"/>
      <c r="L122" s="43"/>
      <c r="M122" s="44" t="str">
        <f aca="false">IF(J122="","",IF(K122&lt;&gt;"",K122,N(IFERROR(INDEX(Spaces!$F$6:$F$105,MATCH($B122,SPACE_NAMES,0)),0)))*IF(L122&lt;&gt;"",L122,N(IFERROR(INDEX(Spaces!$G$6:$G$105,MATCH($B122,SPACE_NAMES,0)),0))))</f>
        <v/>
      </c>
      <c r="N122" s="46" t="str">
        <f aca="false">IF(OR(J122="",I122=""),"",I122*J122/1000)</f>
        <v/>
      </c>
      <c r="O122" s="44" t="str">
        <f aca="false">IF(N122="","",N122*M122)</f>
        <v/>
      </c>
      <c r="P122" s="51" t="str">
        <f aca="false">IF(OR(O122="",RATE=""),"",O122*RATE)</f>
        <v/>
      </c>
      <c r="Q122" s="42"/>
      <c r="R122" s="40"/>
      <c r="S122" s="40"/>
      <c r="T122" s="40"/>
      <c r="U122" s="40"/>
      <c r="V122" s="40"/>
      <c r="W122" s="40"/>
      <c r="X122" s="40"/>
      <c r="Y122" s="40"/>
      <c r="Z122" s="43"/>
      <c r="AA122" s="43"/>
      <c r="AB122" s="52"/>
      <c r="AC122" s="52"/>
      <c r="AD122" s="52"/>
      <c r="AE122" s="44" t="str">
        <f aca="false">IF(AND(U122="In scope",Z122&lt;&gt;"",J122&lt;&gt;"",N122&lt;&gt;""),Z122*IF(AA122="",J122,AA122)*M122/1000,"")</f>
        <v/>
      </c>
      <c r="AF122" s="44" t="str">
        <f aca="false">IF(AE122="","",O122-AE122)</f>
        <v/>
      </c>
      <c r="AG122" s="46" t="str">
        <f aca="false">IF(AE122="","",N122-Z122*IF(AA122="",J122,AA122)/1000)</f>
        <v/>
      </c>
      <c r="AH122" s="51" t="str">
        <f aca="false">IF(OR(AF122="",RATE=""),"",AF122*RATE)</f>
        <v/>
      </c>
      <c r="AI122" s="51" t="str">
        <f aca="false">IF(AE122="","",IF(AA122="",J122,AA122)*(N(AB122)+N(AC122)))</f>
        <v/>
      </c>
      <c r="AJ122" s="51" t="str">
        <f aca="false">IF(AE122="","",IF(AA122="",J122,AA122)*N(AD122))</f>
        <v/>
      </c>
      <c r="AK122" s="51" t="str">
        <f aca="false">IF(AE122="","",AI122-AJ122)</f>
        <v/>
      </c>
      <c r="AL122" s="53" t="str">
        <f aca="false">IF(OR(AK122="",AH122="",N(AH122)&lt;=0),"",AK122/AH122)</f>
        <v/>
      </c>
    </row>
    <row r="123" customFormat="false" ht="15" hidden="false" customHeight="false" outlineLevel="0" collapsed="false">
      <c r="A123" s="45" t="str">
        <f aca="false">IF(AND(B123="",D123=""),"",ROW()-5)</f>
        <v/>
      </c>
      <c r="B123" s="40"/>
      <c r="C123" s="50" t="str">
        <f aca="false">IF(B123="","",IFERROR(INDEX(Spaces!$A$6:$A$105,MATCH($B123,SPACE_NAMES,0)),""))</f>
        <v/>
      </c>
      <c r="D123" s="40"/>
      <c r="E123" s="40"/>
      <c r="F123" s="40"/>
      <c r="G123" s="45" t="str">
        <f aca="false">IF(D123="","",IFERROR(INDEX(FX_WATTS,MATCH(D123,FX_NAMES,0)),""))</f>
        <v/>
      </c>
      <c r="H123" s="43"/>
      <c r="I123" s="45" t="str">
        <f aca="false">IF(H123&lt;&gt;"",H123,G123)</f>
        <v/>
      </c>
      <c r="J123" s="43"/>
      <c r="K123" s="42"/>
      <c r="L123" s="43"/>
      <c r="M123" s="44" t="str">
        <f aca="false">IF(J123="","",IF(K123&lt;&gt;"",K123,N(IFERROR(INDEX(Spaces!$F$6:$F$105,MATCH($B123,SPACE_NAMES,0)),0)))*IF(L123&lt;&gt;"",L123,N(IFERROR(INDEX(Spaces!$G$6:$G$105,MATCH($B123,SPACE_NAMES,0)),0))))</f>
        <v/>
      </c>
      <c r="N123" s="46" t="str">
        <f aca="false">IF(OR(J123="",I123=""),"",I123*J123/1000)</f>
        <v/>
      </c>
      <c r="O123" s="44" t="str">
        <f aca="false">IF(N123="","",N123*M123)</f>
        <v/>
      </c>
      <c r="P123" s="51" t="str">
        <f aca="false">IF(OR(O123="",RATE=""),"",O123*RATE)</f>
        <v/>
      </c>
      <c r="Q123" s="42"/>
      <c r="R123" s="40"/>
      <c r="S123" s="40"/>
      <c r="T123" s="40"/>
      <c r="U123" s="40"/>
      <c r="V123" s="40"/>
      <c r="W123" s="40"/>
      <c r="X123" s="40"/>
      <c r="Y123" s="40"/>
      <c r="Z123" s="43"/>
      <c r="AA123" s="43"/>
      <c r="AB123" s="52"/>
      <c r="AC123" s="52"/>
      <c r="AD123" s="52"/>
      <c r="AE123" s="44" t="str">
        <f aca="false">IF(AND(U123="In scope",Z123&lt;&gt;"",J123&lt;&gt;"",N123&lt;&gt;""),Z123*IF(AA123="",J123,AA123)*M123/1000,"")</f>
        <v/>
      </c>
      <c r="AF123" s="44" t="str">
        <f aca="false">IF(AE123="","",O123-AE123)</f>
        <v/>
      </c>
      <c r="AG123" s="46" t="str">
        <f aca="false">IF(AE123="","",N123-Z123*IF(AA123="",J123,AA123)/1000)</f>
        <v/>
      </c>
      <c r="AH123" s="51" t="str">
        <f aca="false">IF(OR(AF123="",RATE=""),"",AF123*RATE)</f>
        <v/>
      </c>
      <c r="AI123" s="51" t="str">
        <f aca="false">IF(AE123="","",IF(AA123="",J123,AA123)*(N(AB123)+N(AC123)))</f>
        <v/>
      </c>
      <c r="AJ123" s="51" t="str">
        <f aca="false">IF(AE123="","",IF(AA123="",J123,AA123)*N(AD123))</f>
        <v/>
      </c>
      <c r="AK123" s="51" t="str">
        <f aca="false">IF(AE123="","",AI123-AJ123)</f>
        <v/>
      </c>
      <c r="AL123" s="53" t="str">
        <f aca="false">IF(OR(AK123="",AH123="",N(AH123)&lt;=0),"",AK123/AH123)</f>
        <v/>
      </c>
    </row>
    <row r="124" customFormat="false" ht="15" hidden="false" customHeight="false" outlineLevel="0" collapsed="false">
      <c r="A124" s="45" t="str">
        <f aca="false">IF(AND(B124="",D124=""),"",ROW()-5)</f>
        <v/>
      </c>
      <c r="B124" s="40"/>
      <c r="C124" s="50" t="str">
        <f aca="false">IF(B124="","",IFERROR(INDEX(Spaces!$A$6:$A$105,MATCH($B124,SPACE_NAMES,0)),""))</f>
        <v/>
      </c>
      <c r="D124" s="40"/>
      <c r="E124" s="40"/>
      <c r="F124" s="40"/>
      <c r="G124" s="45" t="str">
        <f aca="false">IF(D124="","",IFERROR(INDEX(FX_WATTS,MATCH(D124,FX_NAMES,0)),""))</f>
        <v/>
      </c>
      <c r="H124" s="43"/>
      <c r="I124" s="45" t="str">
        <f aca="false">IF(H124&lt;&gt;"",H124,G124)</f>
        <v/>
      </c>
      <c r="J124" s="43"/>
      <c r="K124" s="42"/>
      <c r="L124" s="43"/>
      <c r="M124" s="44" t="str">
        <f aca="false">IF(J124="","",IF(K124&lt;&gt;"",K124,N(IFERROR(INDEX(Spaces!$F$6:$F$105,MATCH($B124,SPACE_NAMES,0)),0)))*IF(L124&lt;&gt;"",L124,N(IFERROR(INDEX(Spaces!$G$6:$G$105,MATCH($B124,SPACE_NAMES,0)),0))))</f>
        <v/>
      </c>
      <c r="N124" s="46" t="str">
        <f aca="false">IF(OR(J124="",I124=""),"",I124*J124/1000)</f>
        <v/>
      </c>
      <c r="O124" s="44" t="str">
        <f aca="false">IF(N124="","",N124*M124)</f>
        <v/>
      </c>
      <c r="P124" s="51" t="str">
        <f aca="false">IF(OR(O124="",RATE=""),"",O124*RATE)</f>
        <v/>
      </c>
      <c r="Q124" s="42"/>
      <c r="R124" s="40"/>
      <c r="S124" s="40"/>
      <c r="T124" s="40"/>
      <c r="U124" s="40"/>
      <c r="V124" s="40"/>
      <c r="W124" s="40"/>
      <c r="X124" s="40"/>
      <c r="Y124" s="40"/>
      <c r="Z124" s="43"/>
      <c r="AA124" s="43"/>
      <c r="AB124" s="52"/>
      <c r="AC124" s="52"/>
      <c r="AD124" s="52"/>
      <c r="AE124" s="44" t="str">
        <f aca="false">IF(AND(U124="In scope",Z124&lt;&gt;"",J124&lt;&gt;"",N124&lt;&gt;""),Z124*IF(AA124="",J124,AA124)*M124/1000,"")</f>
        <v/>
      </c>
      <c r="AF124" s="44" t="str">
        <f aca="false">IF(AE124="","",O124-AE124)</f>
        <v/>
      </c>
      <c r="AG124" s="46" t="str">
        <f aca="false">IF(AE124="","",N124-Z124*IF(AA124="",J124,AA124)/1000)</f>
        <v/>
      </c>
      <c r="AH124" s="51" t="str">
        <f aca="false">IF(OR(AF124="",RATE=""),"",AF124*RATE)</f>
        <v/>
      </c>
      <c r="AI124" s="51" t="str">
        <f aca="false">IF(AE124="","",IF(AA124="",J124,AA124)*(N(AB124)+N(AC124)))</f>
        <v/>
      </c>
      <c r="AJ124" s="51" t="str">
        <f aca="false">IF(AE124="","",IF(AA124="",J124,AA124)*N(AD124))</f>
        <v/>
      </c>
      <c r="AK124" s="51" t="str">
        <f aca="false">IF(AE124="","",AI124-AJ124)</f>
        <v/>
      </c>
      <c r="AL124" s="53" t="str">
        <f aca="false">IF(OR(AK124="",AH124="",N(AH124)&lt;=0),"",AK124/AH124)</f>
        <v/>
      </c>
    </row>
    <row r="125" customFormat="false" ht="15" hidden="false" customHeight="false" outlineLevel="0" collapsed="false">
      <c r="A125" s="45" t="str">
        <f aca="false">IF(AND(B125="",D125=""),"",ROW()-5)</f>
        <v/>
      </c>
      <c r="B125" s="40"/>
      <c r="C125" s="50" t="str">
        <f aca="false">IF(B125="","",IFERROR(INDEX(Spaces!$A$6:$A$105,MATCH($B125,SPACE_NAMES,0)),""))</f>
        <v/>
      </c>
      <c r="D125" s="40"/>
      <c r="E125" s="40"/>
      <c r="F125" s="40"/>
      <c r="G125" s="45" t="str">
        <f aca="false">IF(D125="","",IFERROR(INDEX(FX_WATTS,MATCH(D125,FX_NAMES,0)),""))</f>
        <v/>
      </c>
      <c r="H125" s="43"/>
      <c r="I125" s="45" t="str">
        <f aca="false">IF(H125&lt;&gt;"",H125,G125)</f>
        <v/>
      </c>
      <c r="J125" s="43"/>
      <c r="K125" s="42"/>
      <c r="L125" s="43"/>
      <c r="M125" s="44" t="str">
        <f aca="false">IF(J125="","",IF(K125&lt;&gt;"",K125,N(IFERROR(INDEX(Spaces!$F$6:$F$105,MATCH($B125,SPACE_NAMES,0)),0)))*IF(L125&lt;&gt;"",L125,N(IFERROR(INDEX(Spaces!$G$6:$G$105,MATCH($B125,SPACE_NAMES,0)),0))))</f>
        <v/>
      </c>
      <c r="N125" s="46" t="str">
        <f aca="false">IF(OR(J125="",I125=""),"",I125*J125/1000)</f>
        <v/>
      </c>
      <c r="O125" s="44" t="str">
        <f aca="false">IF(N125="","",N125*M125)</f>
        <v/>
      </c>
      <c r="P125" s="51" t="str">
        <f aca="false">IF(OR(O125="",RATE=""),"",O125*RATE)</f>
        <v/>
      </c>
      <c r="Q125" s="42"/>
      <c r="R125" s="40"/>
      <c r="S125" s="40"/>
      <c r="T125" s="40"/>
      <c r="U125" s="40"/>
      <c r="V125" s="40"/>
      <c r="W125" s="40"/>
      <c r="X125" s="40"/>
      <c r="Y125" s="40"/>
      <c r="Z125" s="43"/>
      <c r="AA125" s="43"/>
      <c r="AB125" s="52"/>
      <c r="AC125" s="52"/>
      <c r="AD125" s="52"/>
      <c r="AE125" s="44" t="str">
        <f aca="false">IF(AND(U125="In scope",Z125&lt;&gt;"",J125&lt;&gt;"",N125&lt;&gt;""),Z125*IF(AA125="",J125,AA125)*M125/1000,"")</f>
        <v/>
      </c>
      <c r="AF125" s="44" t="str">
        <f aca="false">IF(AE125="","",O125-AE125)</f>
        <v/>
      </c>
      <c r="AG125" s="46" t="str">
        <f aca="false">IF(AE125="","",N125-Z125*IF(AA125="",J125,AA125)/1000)</f>
        <v/>
      </c>
      <c r="AH125" s="51" t="str">
        <f aca="false">IF(OR(AF125="",RATE=""),"",AF125*RATE)</f>
        <v/>
      </c>
      <c r="AI125" s="51" t="str">
        <f aca="false">IF(AE125="","",IF(AA125="",J125,AA125)*(N(AB125)+N(AC125)))</f>
        <v/>
      </c>
      <c r="AJ125" s="51" t="str">
        <f aca="false">IF(AE125="","",IF(AA125="",J125,AA125)*N(AD125))</f>
        <v/>
      </c>
      <c r="AK125" s="51" t="str">
        <f aca="false">IF(AE125="","",AI125-AJ125)</f>
        <v/>
      </c>
      <c r="AL125" s="53" t="str">
        <f aca="false">IF(OR(AK125="",AH125="",N(AH125)&lt;=0),"",AK125/AH125)</f>
        <v/>
      </c>
    </row>
    <row r="126" customFormat="false" ht="15" hidden="false" customHeight="false" outlineLevel="0" collapsed="false">
      <c r="A126" s="45" t="str">
        <f aca="false">IF(AND(B126="",D126=""),"",ROW()-5)</f>
        <v/>
      </c>
      <c r="B126" s="40"/>
      <c r="C126" s="50" t="str">
        <f aca="false">IF(B126="","",IFERROR(INDEX(Spaces!$A$6:$A$105,MATCH($B126,SPACE_NAMES,0)),""))</f>
        <v/>
      </c>
      <c r="D126" s="40"/>
      <c r="E126" s="40"/>
      <c r="F126" s="40"/>
      <c r="G126" s="45" t="str">
        <f aca="false">IF(D126="","",IFERROR(INDEX(FX_WATTS,MATCH(D126,FX_NAMES,0)),""))</f>
        <v/>
      </c>
      <c r="H126" s="43"/>
      <c r="I126" s="45" t="str">
        <f aca="false">IF(H126&lt;&gt;"",H126,G126)</f>
        <v/>
      </c>
      <c r="J126" s="43"/>
      <c r="K126" s="42"/>
      <c r="L126" s="43"/>
      <c r="M126" s="44" t="str">
        <f aca="false">IF(J126="","",IF(K126&lt;&gt;"",K126,N(IFERROR(INDEX(Spaces!$F$6:$F$105,MATCH($B126,SPACE_NAMES,0)),0)))*IF(L126&lt;&gt;"",L126,N(IFERROR(INDEX(Spaces!$G$6:$G$105,MATCH($B126,SPACE_NAMES,0)),0))))</f>
        <v/>
      </c>
      <c r="N126" s="46" t="str">
        <f aca="false">IF(OR(J126="",I126=""),"",I126*J126/1000)</f>
        <v/>
      </c>
      <c r="O126" s="44" t="str">
        <f aca="false">IF(N126="","",N126*M126)</f>
        <v/>
      </c>
      <c r="P126" s="51" t="str">
        <f aca="false">IF(OR(O126="",RATE=""),"",O126*RATE)</f>
        <v/>
      </c>
      <c r="Q126" s="42"/>
      <c r="R126" s="40"/>
      <c r="S126" s="40"/>
      <c r="T126" s="40"/>
      <c r="U126" s="40"/>
      <c r="V126" s="40"/>
      <c r="W126" s="40"/>
      <c r="X126" s="40"/>
      <c r="Y126" s="40"/>
      <c r="Z126" s="43"/>
      <c r="AA126" s="43"/>
      <c r="AB126" s="52"/>
      <c r="AC126" s="52"/>
      <c r="AD126" s="52"/>
      <c r="AE126" s="44" t="str">
        <f aca="false">IF(AND(U126="In scope",Z126&lt;&gt;"",J126&lt;&gt;"",N126&lt;&gt;""),Z126*IF(AA126="",J126,AA126)*M126/1000,"")</f>
        <v/>
      </c>
      <c r="AF126" s="44" t="str">
        <f aca="false">IF(AE126="","",O126-AE126)</f>
        <v/>
      </c>
      <c r="AG126" s="46" t="str">
        <f aca="false">IF(AE126="","",N126-Z126*IF(AA126="",J126,AA126)/1000)</f>
        <v/>
      </c>
      <c r="AH126" s="51" t="str">
        <f aca="false">IF(OR(AF126="",RATE=""),"",AF126*RATE)</f>
        <v/>
      </c>
      <c r="AI126" s="51" t="str">
        <f aca="false">IF(AE126="","",IF(AA126="",J126,AA126)*(N(AB126)+N(AC126)))</f>
        <v/>
      </c>
      <c r="AJ126" s="51" t="str">
        <f aca="false">IF(AE126="","",IF(AA126="",J126,AA126)*N(AD126))</f>
        <v/>
      </c>
      <c r="AK126" s="51" t="str">
        <f aca="false">IF(AE126="","",AI126-AJ126)</f>
        <v/>
      </c>
      <c r="AL126" s="53" t="str">
        <f aca="false">IF(OR(AK126="",AH126="",N(AH126)&lt;=0),"",AK126/AH126)</f>
        <v/>
      </c>
    </row>
    <row r="127" customFormat="false" ht="15" hidden="false" customHeight="false" outlineLevel="0" collapsed="false">
      <c r="A127" s="45" t="str">
        <f aca="false">IF(AND(B127="",D127=""),"",ROW()-5)</f>
        <v/>
      </c>
      <c r="B127" s="40"/>
      <c r="C127" s="50" t="str">
        <f aca="false">IF(B127="","",IFERROR(INDEX(Spaces!$A$6:$A$105,MATCH($B127,SPACE_NAMES,0)),""))</f>
        <v/>
      </c>
      <c r="D127" s="40"/>
      <c r="E127" s="40"/>
      <c r="F127" s="40"/>
      <c r="G127" s="45" t="str">
        <f aca="false">IF(D127="","",IFERROR(INDEX(FX_WATTS,MATCH(D127,FX_NAMES,0)),""))</f>
        <v/>
      </c>
      <c r="H127" s="43"/>
      <c r="I127" s="45" t="str">
        <f aca="false">IF(H127&lt;&gt;"",H127,G127)</f>
        <v/>
      </c>
      <c r="J127" s="43"/>
      <c r="K127" s="42"/>
      <c r="L127" s="43"/>
      <c r="M127" s="44" t="str">
        <f aca="false">IF(J127="","",IF(K127&lt;&gt;"",K127,N(IFERROR(INDEX(Spaces!$F$6:$F$105,MATCH($B127,SPACE_NAMES,0)),0)))*IF(L127&lt;&gt;"",L127,N(IFERROR(INDEX(Spaces!$G$6:$G$105,MATCH($B127,SPACE_NAMES,0)),0))))</f>
        <v/>
      </c>
      <c r="N127" s="46" t="str">
        <f aca="false">IF(OR(J127="",I127=""),"",I127*J127/1000)</f>
        <v/>
      </c>
      <c r="O127" s="44" t="str">
        <f aca="false">IF(N127="","",N127*M127)</f>
        <v/>
      </c>
      <c r="P127" s="51" t="str">
        <f aca="false">IF(OR(O127="",RATE=""),"",O127*RATE)</f>
        <v/>
      </c>
      <c r="Q127" s="42"/>
      <c r="R127" s="40"/>
      <c r="S127" s="40"/>
      <c r="T127" s="40"/>
      <c r="U127" s="40"/>
      <c r="V127" s="40"/>
      <c r="W127" s="40"/>
      <c r="X127" s="40"/>
      <c r="Y127" s="40"/>
      <c r="Z127" s="43"/>
      <c r="AA127" s="43"/>
      <c r="AB127" s="52"/>
      <c r="AC127" s="52"/>
      <c r="AD127" s="52"/>
      <c r="AE127" s="44" t="str">
        <f aca="false">IF(AND(U127="In scope",Z127&lt;&gt;"",J127&lt;&gt;"",N127&lt;&gt;""),Z127*IF(AA127="",J127,AA127)*M127/1000,"")</f>
        <v/>
      </c>
      <c r="AF127" s="44" t="str">
        <f aca="false">IF(AE127="","",O127-AE127)</f>
        <v/>
      </c>
      <c r="AG127" s="46" t="str">
        <f aca="false">IF(AE127="","",N127-Z127*IF(AA127="",J127,AA127)/1000)</f>
        <v/>
      </c>
      <c r="AH127" s="51" t="str">
        <f aca="false">IF(OR(AF127="",RATE=""),"",AF127*RATE)</f>
        <v/>
      </c>
      <c r="AI127" s="51" t="str">
        <f aca="false">IF(AE127="","",IF(AA127="",J127,AA127)*(N(AB127)+N(AC127)))</f>
        <v/>
      </c>
      <c r="AJ127" s="51" t="str">
        <f aca="false">IF(AE127="","",IF(AA127="",J127,AA127)*N(AD127))</f>
        <v/>
      </c>
      <c r="AK127" s="51" t="str">
        <f aca="false">IF(AE127="","",AI127-AJ127)</f>
        <v/>
      </c>
      <c r="AL127" s="53" t="str">
        <f aca="false">IF(OR(AK127="",AH127="",N(AH127)&lt;=0),"",AK127/AH127)</f>
        <v/>
      </c>
    </row>
    <row r="128" customFormat="false" ht="15" hidden="false" customHeight="false" outlineLevel="0" collapsed="false">
      <c r="A128" s="45" t="str">
        <f aca="false">IF(AND(B128="",D128=""),"",ROW()-5)</f>
        <v/>
      </c>
      <c r="B128" s="40"/>
      <c r="C128" s="50" t="str">
        <f aca="false">IF(B128="","",IFERROR(INDEX(Spaces!$A$6:$A$105,MATCH($B128,SPACE_NAMES,0)),""))</f>
        <v/>
      </c>
      <c r="D128" s="40"/>
      <c r="E128" s="40"/>
      <c r="F128" s="40"/>
      <c r="G128" s="45" t="str">
        <f aca="false">IF(D128="","",IFERROR(INDEX(FX_WATTS,MATCH(D128,FX_NAMES,0)),""))</f>
        <v/>
      </c>
      <c r="H128" s="43"/>
      <c r="I128" s="45" t="str">
        <f aca="false">IF(H128&lt;&gt;"",H128,G128)</f>
        <v/>
      </c>
      <c r="J128" s="43"/>
      <c r="K128" s="42"/>
      <c r="L128" s="43"/>
      <c r="M128" s="44" t="str">
        <f aca="false">IF(J128="","",IF(K128&lt;&gt;"",K128,N(IFERROR(INDEX(Spaces!$F$6:$F$105,MATCH($B128,SPACE_NAMES,0)),0)))*IF(L128&lt;&gt;"",L128,N(IFERROR(INDEX(Spaces!$G$6:$G$105,MATCH($B128,SPACE_NAMES,0)),0))))</f>
        <v/>
      </c>
      <c r="N128" s="46" t="str">
        <f aca="false">IF(OR(J128="",I128=""),"",I128*J128/1000)</f>
        <v/>
      </c>
      <c r="O128" s="44" t="str">
        <f aca="false">IF(N128="","",N128*M128)</f>
        <v/>
      </c>
      <c r="P128" s="51" t="str">
        <f aca="false">IF(OR(O128="",RATE=""),"",O128*RATE)</f>
        <v/>
      </c>
      <c r="Q128" s="42"/>
      <c r="R128" s="40"/>
      <c r="S128" s="40"/>
      <c r="T128" s="40"/>
      <c r="U128" s="40"/>
      <c r="V128" s="40"/>
      <c r="W128" s="40"/>
      <c r="X128" s="40"/>
      <c r="Y128" s="40"/>
      <c r="Z128" s="43"/>
      <c r="AA128" s="43"/>
      <c r="AB128" s="52"/>
      <c r="AC128" s="52"/>
      <c r="AD128" s="52"/>
      <c r="AE128" s="44" t="str">
        <f aca="false">IF(AND(U128="In scope",Z128&lt;&gt;"",J128&lt;&gt;"",N128&lt;&gt;""),Z128*IF(AA128="",J128,AA128)*M128/1000,"")</f>
        <v/>
      </c>
      <c r="AF128" s="44" t="str">
        <f aca="false">IF(AE128="","",O128-AE128)</f>
        <v/>
      </c>
      <c r="AG128" s="46" t="str">
        <f aca="false">IF(AE128="","",N128-Z128*IF(AA128="",J128,AA128)/1000)</f>
        <v/>
      </c>
      <c r="AH128" s="51" t="str">
        <f aca="false">IF(OR(AF128="",RATE=""),"",AF128*RATE)</f>
        <v/>
      </c>
      <c r="AI128" s="51" t="str">
        <f aca="false">IF(AE128="","",IF(AA128="",J128,AA128)*(N(AB128)+N(AC128)))</f>
        <v/>
      </c>
      <c r="AJ128" s="51" t="str">
        <f aca="false">IF(AE128="","",IF(AA128="",J128,AA128)*N(AD128))</f>
        <v/>
      </c>
      <c r="AK128" s="51" t="str">
        <f aca="false">IF(AE128="","",AI128-AJ128)</f>
        <v/>
      </c>
      <c r="AL128" s="53" t="str">
        <f aca="false">IF(OR(AK128="",AH128="",N(AH128)&lt;=0),"",AK128/AH128)</f>
        <v/>
      </c>
    </row>
    <row r="129" customFormat="false" ht="15" hidden="false" customHeight="false" outlineLevel="0" collapsed="false">
      <c r="A129" s="45" t="str">
        <f aca="false">IF(AND(B129="",D129=""),"",ROW()-5)</f>
        <v/>
      </c>
      <c r="B129" s="40"/>
      <c r="C129" s="50" t="str">
        <f aca="false">IF(B129="","",IFERROR(INDEX(Spaces!$A$6:$A$105,MATCH($B129,SPACE_NAMES,0)),""))</f>
        <v/>
      </c>
      <c r="D129" s="40"/>
      <c r="E129" s="40"/>
      <c r="F129" s="40"/>
      <c r="G129" s="45" t="str">
        <f aca="false">IF(D129="","",IFERROR(INDEX(FX_WATTS,MATCH(D129,FX_NAMES,0)),""))</f>
        <v/>
      </c>
      <c r="H129" s="43"/>
      <c r="I129" s="45" t="str">
        <f aca="false">IF(H129&lt;&gt;"",H129,G129)</f>
        <v/>
      </c>
      <c r="J129" s="43"/>
      <c r="K129" s="42"/>
      <c r="L129" s="43"/>
      <c r="M129" s="44" t="str">
        <f aca="false">IF(J129="","",IF(K129&lt;&gt;"",K129,N(IFERROR(INDEX(Spaces!$F$6:$F$105,MATCH($B129,SPACE_NAMES,0)),0)))*IF(L129&lt;&gt;"",L129,N(IFERROR(INDEX(Spaces!$G$6:$G$105,MATCH($B129,SPACE_NAMES,0)),0))))</f>
        <v/>
      </c>
      <c r="N129" s="46" t="str">
        <f aca="false">IF(OR(J129="",I129=""),"",I129*J129/1000)</f>
        <v/>
      </c>
      <c r="O129" s="44" t="str">
        <f aca="false">IF(N129="","",N129*M129)</f>
        <v/>
      </c>
      <c r="P129" s="51" t="str">
        <f aca="false">IF(OR(O129="",RATE=""),"",O129*RATE)</f>
        <v/>
      </c>
      <c r="Q129" s="42"/>
      <c r="R129" s="40"/>
      <c r="S129" s="40"/>
      <c r="T129" s="40"/>
      <c r="U129" s="40"/>
      <c r="V129" s="40"/>
      <c r="W129" s="40"/>
      <c r="X129" s="40"/>
      <c r="Y129" s="40"/>
      <c r="Z129" s="43"/>
      <c r="AA129" s="43"/>
      <c r="AB129" s="52"/>
      <c r="AC129" s="52"/>
      <c r="AD129" s="52"/>
      <c r="AE129" s="44" t="str">
        <f aca="false">IF(AND(U129="In scope",Z129&lt;&gt;"",J129&lt;&gt;"",N129&lt;&gt;""),Z129*IF(AA129="",J129,AA129)*M129/1000,"")</f>
        <v/>
      </c>
      <c r="AF129" s="44" t="str">
        <f aca="false">IF(AE129="","",O129-AE129)</f>
        <v/>
      </c>
      <c r="AG129" s="46" t="str">
        <f aca="false">IF(AE129="","",N129-Z129*IF(AA129="",J129,AA129)/1000)</f>
        <v/>
      </c>
      <c r="AH129" s="51" t="str">
        <f aca="false">IF(OR(AF129="",RATE=""),"",AF129*RATE)</f>
        <v/>
      </c>
      <c r="AI129" s="51" t="str">
        <f aca="false">IF(AE129="","",IF(AA129="",J129,AA129)*(N(AB129)+N(AC129)))</f>
        <v/>
      </c>
      <c r="AJ129" s="51" t="str">
        <f aca="false">IF(AE129="","",IF(AA129="",J129,AA129)*N(AD129))</f>
        <v/>
      </c>
      <c r="AK129" s="51" t="str">
        <f aca="false">IF(AE129="","",AI129-AJ129)</f>
        <v/>
      </c>
      <c r="AL129" s="53" t="str">
        <f aca="false">IF(OR(AK129="",AH129="",N(AH129)&lt;=0),"",AK129/AH129)</f>
        <v/>
      </c>
    </row>
    <row r="130" customFormat="false" ht="15" hidden="false" customHeight="false" outlineLevel="0" collapsed="false">
      <c r="A130" s="45" t="str">
        <f aca="false">IF(AND(B130="",D130=""),"",ROW()-5)</f>
        <v/>
      </c>
      <c r="B130" s="40"/>
      <c r="C130" s="50" t="str">
        <f aca="false">IF(B130="","",IFERROR(INDEX(Spaces!$A$6:$A$105,MATCH($B130,SPACE_NAMES,0)),""))</f>
        <v/>
      </c>
      <c r="D130" s="40"/>
      <c r="E130" s="40"/>
      <c r="F130" s="40"/>
      <c r="G130" s="45" t="str">
        <f aca="false">IF(D130="","",IFERROR(INDEX(FX_WATTS,MATCH(D130,FX_NAMES,0)),""))</f>
        <v/>
      </c>
      <c r="H130" s="43"/>
      <c r="I130" s="45" t="str">
        <f aca="false">IF(H130&lt;&gt;"",H130,G130)</f>
        <v/>
      </c>
      <c r="J130" s="43"/>
      <c r="K130" s="42"/>
      <c r="L130" s="43"/>
      <c r="M130" s="44" t="str">
        <f aca="false">IF(J130="","",IF(K130&lt;&gt;"",K130,N(IFERROR(INDEX(Spaces!$F$6:$F$105,MATCH($B130,SPACE_NAMES,0)),0)))*IF(L130&lt;&gt;"",L130,N(IFERROR(INDEX(Spaces!$G$6:$G$105,MATCH($B130,SPACE_NAMES,0)),0))))</f>
        <v/>
      </c>
      <c r="N130" s="46" t="str">
        <f aca="false">IF(OR(J130="",I130=""),"",I130*J130/1000)</f>
        <v/>
      </c>
      <c r="O130" s="44" t="str">
        <f aca="false">IF(N130="","",N130*M130)</f>
        <v/>
      </c>
      <c r="P130" s="51" t="str">
        <f aca="false">IF(OR(O130="",RATE=""),"",O130*RATE)</f>
        <v/>
      </c>
      <c r="Q130" s="42"/>
      <c r="R130" s="40"/>
      <c r="S130" s="40"/>
      <c r="T130" s="40"/>
      <c r="U130" s="40"/>
      <c r="V130" s="40"/>
      <c r="W130" s="40"/>
      <c r="X130" s="40"/>
      <c r="Y130" s="40"/>
      <c r="Z130" s="43"/>
      <c r="AA130" s="43"/>
      <c r="AB130" s="52"/>
      <c r="AC130" s="52"/>
      <c r="AD130" s="52"/>
      <c r="AE130" s="44" t="str">
        <f aca="false">IF(AND(U130="In scope",Z130&lt;&gt;"",J130&lt;&gt;"",N130&lt;&gt;""),Z130*IF(AA130="",J130,AA130)*M130/1000,"")</f>
        <v/>
      </c>
      <c r="AF130" s="44" t="str">
        <f aca="false">IF(AE130="","",O130-AE130)</f>
        <v/>
      </c>
      <c r="AG130" s="46" t="str">
        <f aca="false">IF(AE130="","",N130-Z130*IF(AA130="",J130,AA130)/1000)</f>
        <v/>
      </c>
      <c r="AH130" s="51" t="str">
        <f aca="false">IF(OR(AF130="",RATE=""),"",AF130*RATE)</f>
        <v/>
      </c>
      <c r="AI130" s="51" t="str">
        <f aca="false">IF(AE130="","",IF(AA130="",J130,AA130)*(N(AB130)+N(AC130)))</f>
        <v/>
      </c>
      <c r="AJ130" s="51" t="str">
        <f aca="false">IF(AE130="","",IF(AA130="",J130,AA130)*N(AD130))</f>
        <v/>
      </c>
      <c r="AK130" s="51" t="str">
        <f aca="false">IF(AE130="","",AI130-AJ130)</f>
        <v/>
      </c>
      <c r="AL130" s="53" t="str">
        <f aca="false">IF(OR(AK130="",AH130="",N(AH130)&lt;=0),"",AK130/AH130)</f>
        <v/>
      </c>
    </row>
    <row r="131" customFormat="false" ht="15" hidden="false" customHeight="false" outlineLevel="0" collapsed="false">
      <c r="A131" s="45" t="str">
        <f aca="false">IF(AND(B131="",D131=""),"",ROW()-5)</f>
        <v/>
      </c>
      <c r="B131" s="40"/>
      <c r="C131" s="50" t="str">
        <f aca="false">IF(B131="","",IFERROR(INDEX(Spaces!$A$6:$A$105,MATCH($B131,SPACE_NAMES,0)),""))</f>
        <v/>
      </c>
      <c r="D131" s="40"/>
      <c r="E131" s="40"/>
      <c r="F131" s="40"/>
      <c r="G131" s="45" t="str">
        <f aca="false">IF(D131="","",IFERROR(INDEX(FX_WATTS,MATCH(D131,FX_NAMES,0)),""))</f>
        <v/>
      </c>
      <c r="H131" s="43"/>
      <c r="I131" s="45" t="str">
        <f aca="false">IF(H131&lt;&gt;"",H131,G131)</f>
        <v/>
      </c>
      <c r="J131" s="43"/>
      <c r="K131" s="42"/>
      <c r="L131" s="43"/>
      <c r="M131" s="44" t="str">
        <f aca="false">IF(J131="","",IF(K131&lt;&gt;"",K131,N(IFERROR(INDEX(Spaces!$F$6:$F$105,MATCH($B131,SPACE_NAMES,0)),0)))*IF(L131&lt;&gt;"",L131,N(IFERROR(INDEX(Spaces!$G$6:$G$105,MATCH($B131,SPACE_NAMES,0)),0))))</f>
        <v/>
      </c>
      <c r="N131" s="46" t="str">
        <f aca="false">IF(OR(J131="",I131=""),"",I131*J131/1000)</f>
        <v/>
      </c>
      <c r="O131" s="44" t="str">
        <f aca="false">IF(N131="","",N131*M131)</f>
        <v/>
      </c>
      <c r="P131" s="51" t="str">
        <f aca="false">IF(OR(O131="",RATE=""),"",O131*RATE)</f>
        <v/>
      </c>
      <c r="Q131" s="42"/>
      <c r="R131" s="40"/>
      <c r="S131" s="40"/>
      <c r="T131" s="40"/>
      <c r="U131" s="40"/>
      <c r="V131" s="40"/>
      <c r="W131" s="40"/>
      <c r="X131" s="40"/>
      <c r="Y131" s="40"/>
      <c r="Z131" s="43"/>
      <c r="AA131" s="43"/>
      <c r="AB131" s="52"/>
      <c r="AC131" s="52"/>
      <c r="AD131" s="52"/>
      <c r="AE131" s="44" t="str">
        <f aca="false">IF(AND(U131="In scope",Z131&lt;&gt;"",J131&lt;&gt;"",N131&lt;&gt;""),Z131*IF(AA131="",J131,AA131)*M131/1000,"")</f>
        <v/>
      </c>
      <c r="AF131" s="44" t="str">
        <f aca="false">IF(AE131="","",O131-AE131)</f>
        <v/>
      </c>
      <c r="AG131" s="46" t="str">
        <f aca="false">IF(AE131="","",N131-Z131*IF(AA131="",J131,AA131)/1000)</f>
        <v/>
      </c>
      <c r="AH131" s="51" t="str">
        <f aca="false">IF(OR(AF131="",RATE=""),"",AF131*RATE)</f>
        <v/>
      </c>
      <c r="AI131" s="51" t="str">
        <f aca="false">IF(AE131="","",IF(AA131="",J131,AA131)*(N(AB131)+N(AC131)))</f>
        <v/>
      </c>
      <c r="AJ131" s="51" t="str">
        <f aca="false">IF(AE131="","",IF(AA131="",J131,AA131)*N(AD131))</f>
        <v/>
      </c>
      <c r="AK131" s="51" t="str">
        <f aca="false">IF(AE131="","",AI131-AJ131)</f>
        <v/>
      </c>
      <c r="AL131" s="53" t="str">
        <f aca="false">IF(OR(AK131="",AH131="",N(AH131)&lt;=0),"",AK131/AH131)</f>
        <v/>
      </c>
    </row>
    <row r="132" customFormat="false" ht="15" hidden="false" customHeight="false" outlineLevel="0" collapsed="false">
      <c r="A132" s="45" t="str">
        <f aca="false">IF(AND(B132="",D132=""),"",ROW()-5)</f>
        <v/>
      </c>
      <c r="B132" s="40"/>
      <c r="C132" s="50" t="str">
        <f aca="false">IF(B132="","",IFERROR(INDEX(Spaces!$A$6:$A$105,MATCH($B132,SPACE_NAMES,0)),""))</f>
        <v/>
      </c>
      <c r="D132" s="40"/>
      <c r="E132" s="40"/>
      <c r="F132" s="40"/>
      <c r="G132" s="45" t="str">
        <f aca="false">IF(D132="","",IFERROR(INDEX(FX_WATTS,MATCH(D132,FX_NAMES,0)),""))</f>
        <v/>
      </c>
      <c r="H132" s="43"/>
      <c r="I132" s="45" t="str">
        <f aca="false">IF(H132&lt;&gt;"",H132,G132)</f>
        <v/>
      </c>
      <c r="J132" s="43"/>
      <c r="K132" s="42"/>
      <c r="L132" s="43"/>
      <c r="M132" s="44" t="str">
        <f aca="false">IF(J132="","",IF(K132&lt;&gt;"",K132,N(IFERROR(INDEX(Spaces!$F$6:$F$105,MATCH($B132,SPACE_NAMES,0)),0)))*IF(L132&lt;&gt;"",L132,N(IFERROR(INDEX(Spaces!$G$6:$G$105,MATCH($B132,SPACE_NAMES,0)),0))))</f>
        <v/>
      </c>
      <c r="N132" s="46" t="str">
        <f aca="false">IF(OR(J132="",I132=""),"",I132*J132/1000)</f>
        <v/>
      </c>
      <c r="O132" s="44" t="str">
        <f aca="false">IF(N132="","",N132*M132)</f>
        <v/>
      </c>
      <c r="P132" s="51" t="str">
        <f aca="false">IF(OR(O132="",RATE=""),"",O132*RATE)</f>
        <v/>
      </c>
      <c r="Q132" s="42"/>
      <c r="R132" s="40"/>
      <c r="S132" s="40"/>
      <c r="T132" s="40"/>
      <c r="U132" s="40"/>
      <c r="V132" s="40"/>
      <c r="W132" s="40"/>
      <c r="X132" s="40"/>
      <c r="Y132" s="40"/>
      <c r="Z132" s="43"/>
      <c r="AA132" s="43"/>
      <c r="AB132" s="52"/>
      <c r="AC132" s="52"/>
      <c r="AD132" s="52"/>
      <c r="AE132" s="44" t="str">
        <f aca="false">IF(AND(U132="In scope",Z132&lt;&gt;"",J132&lt;&gt;"",N132&lt;&gt;""),Z132*IF(AA132="",J132,AA132)*M132/1000,"")</f>
        <v/>
      </c>
      <c r="AF132" s="44" t="str">
        <f aca="false">IF(AE132="","",O132-AE132)</f>
        <v/>
      </c>
      <c r="AG132" s="46" t="str">
        <f aca="false">IF(AE132="","",N132-Z132*IF(AA132="",J132,AA132)/1000)</f>
        <v/>
      </c>
      <c r="AH132" s="51" t="str">
        <f aca="false">IF(OR(AF132="",RATE=""),"",AF132*RATE)</f>
        <v/>
      </c>
      <c r="AI132" s="51" t="str">
        <f aca="false">IF(AE132="","",IF(AA132="",J132,AA132)*(N(AB132)+N(AC132)))</f>
        <v/>
      </c>
      <c r="AJ132" s="51" t="str">
        <f aca="false">IF(AE132="","",IF(AA132="",J132,AA132)*N(AD132))</f>
        <v/>
      </c>
      <c r="AK132" s="51" t="str">
        <f aca="false">IF(AE132="","",AI132-AJ132)</f>
        <v/>
      </c>
      <c r="AL132" s="53" t="str">
        <f aca="false">IF(OR(AK132="",AH132="",N(AH132)&lt;=0),"",AK132/AH132)</f>
        <v/>
      </c>
    </row>
    <row r="133" customFormat="false" ht="15" hidden="false" customHeight="false" outlineLevel="0" collapsed="false">
      <c r="A133" s="45" t="str">
        <f aca="false">IF(AND(B133="",D133=""),"",ROW()-5)</f>
        <v/>
      </c>
      <c r="B133" s="40"/>
      <c r="C133" s="50" t="str">
        <f aca="false">IF(B133="","",IFERROR(INDEX(Spaces!$A$6:$A$105,MATCH($B133,SPACE_NAMES,0)),""))</f>
        <v/>
      </c>
      <c r="D133" s="40"/>
      <c r="E133" s="40"/>
      <c r="F133" s="40"/>
      <c r="G133" s="45" t="str">
        <f aca="false">IF(D133="","",IFERROR(INDEX(FX_WATTS,MATCH(D133,FX_NAMES,0)),""))</f>
        <v/>
      </c>
      <c r="H133" s="43"/>
      <c r="I133" s="45" t="str">
        <f aca="false">IF(H133&lt;&gt;"",H133,G133)</f>
        <v/>
      </c>
      <c r="J133" s="43"/>
      <c r="K133" s="42"/>
      <c r="L133" s="43"/>
      <c r="M133" s="44" t="str">
        <f aca="false">IF(J133="","",IF(K133&lt;&gt;"",K133,N(IFERROR(INDEX(Spaces!$F$6:$F$105,MATCH($B133,SPACE_NAMES,0)),0)))*IF(L133&lt;&gt;"",L133,N(IFERROR(INDEX(Spaces!$G$6:$G$105,MATCH($B133,SPACE_NAMES,0)),0))))</f>
        <v/>
      </c>
      <c r="N133" s="46" t="str">
        <f aca="false">IF(OR(J133="",I133=""),"",I133*J133/1000)</f>
        <v/>
      </c>
      <c r="O133" s="44" t="str">
        <f aca="false">IF(N133="","",N133*M133)</f>
        <v/>
      </c>
      <c r="P133" s="51" t="str">
        <f aca="false">IF(OR(O133="",RATE=""),"",O133*RATE)</f>
        <v/>
      </c>
      <c r="Q133" s="42"/>
      <c r="R133" s="40"/>
      <c r="S133" s="40"/>
      <c r="T133" s="40"/>
      <c r="U133" s="40"/>
      <c r="V133" s="40"/>
      <c r="W133" s="40"/>
      <c r="X133" s="40"/>
      <c r="Y133" s="40"/>
      <c r="Z133" s="43"/>
      <c r="AA133" s="43"/>
      <c r="AB133" s="52"/>
      <c r="AC133" s="52"/>
      <c r="AD133" s="52"/>
      <c r="AE133" s="44" t="str">
        <f aca="false">IF(AND(U133="In scope",Z133&lt;&gt;"",J133&lt;&gt;"",N133&lt;&gt;""),Z133*IF(AA133="",J133,AA133)*M133/1000,"")</f>
        <v/>
      </c>
      <c r="AF133" s="44" t="str">
        <f aca="false">IF(AE133="","",O133-AE133)</f>
        <v/>
      </c>
      <c r="AG133" s="46" t="str">
        <f aca="false">IF(AE133="","",N133-Z133*IF(AA133="",J133,AA133)/1000)</f>
        <v/>
      </c>
      <c r="AH133" s="51" t="str">
        <f aca="false">IF(OR(AF133="",RATE=""),"",AF133*RATE)</f>
        <v/>
      </c>
      <c r="AI133" s="51" t="str">
        <f aca="false">IF(AE133="","",IF(AA133="",J133,AA133)*(N(AB133)+N(AC133)))</f>
        <v/>
      </c>
      <c r="AJ133" s="51" t="str">
        <f aca="false">IF(AE133="","",IF(AA133="",J133,AA133)*N(AD133))</f>
        <v/>
      </c>
      <c r="AK133" s="51" t="str">
        <f aca="false">IF(AE133="","",AI133-AJ133)</f>
        <v/>
      </c>
      <c r="AL133" s="53" t="str">
        <f aca="false">IF(OR(AK133="",AH133="",N(AH133)&lt;=0),"",AK133/AH133)</f>
        <v/>
      </c>
    </row>
    <row r="134" customFormat="false" ht="15" hidden="false" customHeight="false" outlineLevel="0" collapsed="false">
      <c r="A134" s="45" t="str">
        <f aca="false">IF(AND(B134="",D134=""),"",ROW()-5)</f>
        <v/>
      </c>
      <c r="B134" s="40"/>
      <c r="C134" s="50" t="str">
        <f aca="false">IF(B134="","",IFERROR(INDEX(Spaces!$A$6:$A$105,MATCH($B134,SPACE_NAMES,0)),""))</f>
        <v/>
      </c>
      <c r="D134" s="40"/>
      <c r="E134" s="40"/>
      <c r="F134" s="40"/>
      <c r="G134" s="45" t="str">
        <f aca="false">IF(D134="","",IFERROR(INDEX(FX_WATTS,MATCH(D134,FX_NAMES,0)),""))</f>
        <v/>
      </c>
      <c r="H134" s="43"/>
      <c r="I134" s="45" t="str">
        <f aca="false">IF(H134&lt;&gt;"",H134,G134)</f>
        <v/>
      </c>
      <c r="J134" s="43"/>
      <c r="K134" s="42"/>
      <c r="L134" s="43"/>
      <c r="M134" s="44" t="str">
        <f aca="false">IF(J134="","",IF(K134&lt;&gt;"",K134,N(IFERROR(INDEX(Spaces!$F$6:$F$105,MATCH($B134,SPACE_NAMES,0)),0)))*IF(L134&lt;&gt;"",L134,N(IFERROR(INDEX(Spaces!$G$6:$G$105,MATCH($B134,SPACE_NAMES,0)),0))))</f>
        <v/>
      </c>
      <c r="N134" s="46" t="str">
        <f aca="false">IF(OR(J134="",I134=""),"",I134*J134/1000)</f>
        <v/>
      </c>
      <c r="O134" s="44" t="str">
        <f aca="false">IF(N134="","",N134*M134)</f>
        <v/>
      </c>
      <c r="P134" s="51" t="str">
        <f aca="false">IF(OR(O134="",RATE=""),"",O134*RATE)</f>
        <v/>
      </c>
      <c r="Q134" s="42"/>
      <c r="R134" s="40"/>
      <c r="S134" s="40"/>
      <c r="T134" s="40"/>
      <c r="U134" s="40"/>
      <c r="V134" s="40"/>
      <c r="W134" s="40"/>
      <c r="X134" s="40"/>
      <c r="Y134" s="40"/>
      <c r="Z134" s="43"/>
      <c r="AA134" s="43"/>
      <c r="AB134" s="52"/>
      <c r="AC134" s="52"/>
      <c r="AD134" s="52"/>
      <c r="AE134" s="44" t="str">
        <f aca="false">IF(AND(U134="In scope",Z134&lt;&gt;"",J134&lt;&gt;"",N134&lt;&gt;""),Z134*IF(AA134="",J134,AA134)*M134/1000,"")</f>
        <v/>
      </c>
      <c r="AF134" s="44" t="str">
        <f aca="false">IF(AE134="","",O134-AE134)</f>
        <v/>
      </c>
      <c r="AG134" s="46" t="str">
        <f aca="false">IF(AE134="","",N134-Z134*IF(AA134="",J134,AA134)/1000)</f>
        <v/>
      </c>
      <c r="AH134" s="51" t="str">
        <f aca="false">IF(OR(AF134="",RATE=""),"",AF134*RATE)</f>
        <v/>
      </c>
      <c r="AI134" s="51" t="str">
        <f aca="false">IF(AE134="","",IF(AA134="",J134,AA134)*(N(AB134)+N(AC134)))</f>
        <v/>
      </c>
      <c r="AJ134" s="51" t="str">
        <f aca="false">IF(AE134="","",IF(AA134="",J134,AA134)*N(AD134))</f>
        <v/>
      </c>
      <c r="AK134" s="51" t="str">
        <f aca="false">IF(AE134="","",AI134-AJ134)</f>
        <v/>
      </c>
      <c r="AL134" s="53" t="str">
        <f aca="false">IF(OR(AK134="",AH134="",N(AH134)&lt;=0),"",AK134/AH134)</f>
        <v/>
      </c>
    </row>
    <row r="135" customFormat="false" ht="15" hidden="false" customHeight="false" outlineLevel="0" collapsed="false">
      <c r="A135" s="45" t="str">
        <f aca="false">IF(AND(B135="",D135=""),"",ROW()-5)</f>
        <v/>
      </c>
      <c r="B135" s="40"/>
      <c r="C135" s="50" t="str">
        <f aca="false">IF(B135="","",IFERROR(INDEX(Spaces!$A$6:$A$105,MATCH($B135,SPACE_NAMES,0)),""))</f>
        <v/>
      </c>
      <c r="D135" s="40"/>
      <c r="E135" s="40"/>
      <c r="F135" s="40"/>
      <c r="G135" s="45" t="str">
        <f aca="false">IF(D135="","",IFERROR(INDEX(FX_WATTS,MATCH(D135,FX_NAMES,0)),""))</f>
        <v/>
      </c>
      <c r="H135" s="43"/>
      <c r="I135" s="45" t="str">
        <f aca="false">IF(H135&lt;&gt;"",H135,G135)</f>
        <v/>
      </c>
      <c r="J135" s="43"/>
      <c r="K135" s="42"/>
      <c r="L135" s="43"/>
      <c r="M135" s="44" t="str">
        <f aca="false">IF(J135="","",IF(K135&lt;&gt;"",K135,N(IFERROR(INDEX(Spaces!$F$6:$F$105,MATCH($B135,SPACE_NAMES,0)),0)))*IF(L135&lt;&gt;"",L135,N(IFERROR(INDEX(Spaces!$G$6:$G$105,MATCH($B135,SPACE_NAMES,0)),0))))</f>
        <v/>
      </c>
      <c r="N135" s="46" t="str">
        <f aca="false">IF(OR(J135="",I135=""),"",I135*J135/1000)</f>
        <v/>
      </c>
      <c r="O135" s="44" t="str">
        <f aca="false">IF(N135="","",N135*M135)</f>
        <v/>
      </c>
      <c r="P135" s="51" t="str">
        <f aca="false">IF(OR(O135="",RATE=""),"",O135*RATE)</f>
        <v/>
      </c>
      <c r="Q135" s="42"/>
      <c r="R135" s="40"/>
      <c r="S135" s="40"/>
      <c r="T135" s="40"/>
      <c r="U135" s="40"/>
      <c r="V135" s="40"/>
      <c r="W135" s="40"/>
      <c r="X135" s="40"/>
      <c r="Y135" s="40"/>
      <c r="Z135" s="43"/>
      <c r="AA135" s="43"/>
      <c r="AB135" s="52"/>
      <c r="AC135" s="52"/>
      <c r="AD135" s="52"/>
      <c r="AE135" s="44" t="str">
        <f aca="false">IF(AND(U135="In scope",Z135&lt;&gt;"",J135&lt;&gt;"",N135&lt;&gt;""),Z135*IF(AA135="",J135,AA135)*M135/1000,"")</f>
        <v/>
      </c>
      <c r="AF135" s="44" t="str">
        <f aca="false">IF(AE135="","",O135-AE135)</f>
        <v/>
      </c>
      <c r="AG135" s="46" t="str">
        <f aca="false">IF(AE135="","",N135-Z135*IF(AA135="",J135,AA135)/1000)</f>
        <v/>
      </c>
      <c r="AH135" s="51" t="str">
        <f aca="false">IF(OR(AF135="",RATE=""),"",AF135*RATE)</f>
        <v/>
      </c>
      <c r="AI135" s="51" t="str">
        <f aca="false">IF(AE135="","",IF(AA135="",J135,AA135)*(N(AB135)+N(AC135)))</f>
        <v/>
      </c>
      <c r="AJ135" s="51" t="str">
        <f aca="false">IF(AE135="","",IF(AA135="",J135,AA135)*N(AD135))</f>
        <v/>
      </c>
      <c r="AK135" s="51" t="str">
        <f aca="false">IF(AE135="","",AI135-AJ135)</f>
        <v/>
      </c>
      <c r="AL135" s="53" t="str">
        <f aca="false">IF(OR(AK135="",AH135="",N(AH135)&lt;=0),"",AK135/AH135)</f>
        <v/>
      </c>
    </row>
    <row r="136" customFormat="false" ht="15" hidden="false" customHeight="false" outlineLevel="0" collapsed="false">
      <c r="A136" s="45" t="str">
        <f aca="false">IF(AND(B136="",D136=""),"",ROW()-5)</f>
        <v/>
      </c>
      <c r="B136" s="40"/>
      <c r="C136" s="50" t="str">
        <f aca="false">IF(B136="","",IFERROR(INDEX(Spaces!$A$6:$A$105,MATCH($B136,SPACE_NAMES,0)),""))</f>
        <v/>
      </c>
      <c r="D136" s="40"/>
      <c r="E136" s="40"/>
      <c r="F136" s="40"/>
      <c r="G136" s="45" t="str">
        <f aca="false">IF(D136="","",IFERROR(INDEX(FX_WATTS,MATCH(D136,FX_NAMES,0)),""))</f>
        <v/>
      </c>
      <c r="H136" s="43"/>
      <c r="I136" s="45" t="str">
        <f aca="false">IF(H136&lt;&gt;"",H136,G136)</f>
        <v/>
      </c>
      <c r="J136" s="43"/>
      <c r="K136" s="42"/>
      <c r="L136" s="43"/>
      <c r="M136" s="44" t="str">
        <f aca="false">IF(J136="","",IF(K136&lt;&gt;"",K136,N(IFERROR(INDEX(Spaces!$F$6:$F$105,MATCH($B136,SPACE_NAMES,0)),0)))*IF(L136&lt;&gt;"",L136,N(IFERROR(INDEX(Spaces!$G$6:$G$105,MATCH($B136,SPACE_NAMES,0)),0))))</f>
        <v/>
      </c>
      <c r="N136" s="46" t="str">
        <f aca="false">IF(OR(J136="",I136=""),"",I136*J136/1000)</f>
        <v/>
      </c>
      <c r="O136" s="44" t="str">
        <f aca="false">IF(N136="","",N136*M136)</f>
        <v/>
      </c>
      <c r="P136" s="51" t="str">
        <f aca="false">IF(OR(O136="",RATE=""),"",O136*RATE)</f>
        <v/>
      </c>
      <c r="Q136" s="42"/>
      <c r="R136" s="40"/>
      <c r="S136" s="40"/>
      <c r="T136" s="40"/>
      <c r="U136" s="40"/>
      <c r="V136" s="40"/>
      <c r="W136" s="40"/>
      <c r="X136" s="40"/>
      <c r="Y136" s="40"/>
      <c r="Z136" s="43"/>
      <c r="AA136" s="43"/>
      <c r="AB136" s="52"/>
      <c r="AC136" s="52"/>
      <c r="AD136" s="52"/>
      <c r="AE136" s="44" t="str">
        <f aca="false">IF(AND(U136="In scope",Z136&lt;&gt;"",J136&lt;&gt;"",N136&lt;&gt;""),Z136*IF(AA136="",J136,AA136)*M136/1000,"")</f>
        <v/>
      </c>
      <c r="AF136" s="44" t="str">
        <f aca="false">IF(AE136="","",O136-AE136)</f>
        <v/>
      </c>
      <c r="AG136" s="46" t="str">
        <f aca="false">IF(AE136="","",N136-Z136*IF(AA136="",J136,AA136)/1000)</f>
        <v/>
      </c>
      <c r="AH136" s="51" t="str">
        <f aca="false">IF(OR(AF136="",RATE=""),"",AF136*RATE)</f>
        <v/>
      </c>
      <c r="AI136" s="51" t="str">
        <f aca="false">IF(AE136="","",IF(AA136="",J136,AA136)*(N(AB136)+N(AC136)))</f>
        <v/>
      </c>
      <c r="AJ136" s="51" t="str">
        <f aca="false">IF(AE136="","",IF(AA136="",J136,AA136)*N(AD136))</f>
        <v/>
      </c>
      <c r="AK136" s="51" t="str">
        <f aca="false">IF(AE136="","",AI136-AJ136)</f>
        <v/>
      </c>
      <c r="AL136" s="53" t="str">
        <f aca="false">IF(OR(AK136="",AH136="",N(AH136)&lt;=0),"",AK136/AH136)</f>
        <v/>
      </c>
    </row>
    <row r="137" customFormat="false" ht="15" hidden="false" customHeight="false" outlineLevel="0" collapsed="false">
      <c r="A137" s="45" t="str">
        <f aca="false">IF(AND(B137="",D137=""),"",ROW()-5)</f>
        <v/>
      </c>
      <c r="B137" s="40"/>
      <c r="C137" s="50" t="str">
        <f aca="false">IF(B137="","",IFERROR(INDEX(Spaces!$A$6:$A$105,MATCH($B137,SPACE_NAMES,0)),""))</f>
        <v/>
      </c>
      <c r="D137" s="40"/>
      <c r="E137" s="40"/>
      <c r="F137" s="40"/>
      <c r="G137" s="45" t="str">
        <f aca="false">IF(D137="","",IFERROR(INDEX(FX_WATTS,MATCH(D137,FX_NAMES,0)),""))</f>
        <v/>
      </c>
      <c r="H137" s="43"/>
      <c r="I137" s="45" t="str">
        <f aca="false">IF(H137&lt;&gt;"",H137,G137)</f>
        <v/>
      </c>
      <c r="J137" s="43"/>
      <c r="K137" s="42"/>
      <c r="L137" s="43"/>
      <c r="M137" s="44" t="str">
        <f aca="false">IF(J137="","",IF(K137&lt;&gt;"",K137,N(IFERROR(INDEX(Spaces!$F$6:$F$105,MATCH($B137,SPACE_NAMES,0)),0)))*IF(L137&lt;&gt;"",L137,N(IFERROR(INDEX(Spaces!$G$6:$G$105,MATCH($B137,SPACE_NAMES,0)),0))))</f>
        <v/>
      </c>
      <c r="N137" s="46" t="str">
        <f aca="false">IF(OR(J137="",I137=""),"",I137*J137/1000)</f>
        <v/>
      </c>
      <c r="O137" s="44" t="str">
        <f aca="false">IF(N137="","",N137*M137)</f>
        <v/>
      </c>
      <c r="P137" s="51" t="str">
        <f aca="false">IF(OR(O137="",RATE=""),"",O137*RATE)</f>
        <v/>
      </c>
      <c r="Q137" s="42"/>
      <c r="R137" s="40"/>
      <c r="S137" s="40"/>
      <c r="T137" s="40"/>
      <c r="U137" s="40"/>
      <c r="V137" s="40"/>
      <c r="W137" s="40"/>
      <c r="X137" s="40"/>
      <c r="Y137" s="40"/>
      <c r="Z137" s="43"/>
      <c r="AA137" s="43"/>
      <c r="AB137" s="52"/>
      <c r="AC137" s="52"/>
      <c r="AD137" s="52"/>
      <c r="AE137" s="44" t="str">
        <f aca="false">IF(AND(U137="In scope",Z137&lt;&gt;"",J137&lt;&gt;"",N137&lt;&gt;""),Z137*IF(AA137="",J137,AA137)*M137/1000,"")</f>
        <v/>
      </c>
      <c r="AF137" s="44" t="str">
        <f aca="false">IF(AE137="","",O137-AE137)</f>
        <v/>
      </c>
      <c r="AG137" s="46" t="str">
        <f aca="false">IF(AE137="","",N137-Z137*IF(AA137="",J137,AA137)/1000)</f>
        <v/>
      </c>
      <c r="AH137" s="51" t="str">
        <f aca="false">IF(OR(AF137="",RATE=""),"",AF137*RATE)</f>
        <v/>
      </c>
      <c r="AI137" s="51" t="str">
        <f aca="false">IF(AE137="","",IF(AA137="",J137,AA137)*(N(AB137)+N(AC137)))</f>
        <v/>
      </c>
      <c r="AJ137" s="51" t="str">
        <f aca="false">IF(AE137="","",IF(AA137="",J137,AA137)*N(AD137))</f>
        <v/>
      </c>
      <c r="AK137" s="51" t="str">
        <f aca="false">IF(AE137="","",AI137-AJ137)</f>
        <v/>
      </c>
      <c r="AL137" s="53" t="str">
        <f aca="false">IF(OR(AK137="",AH137="",N(AH137)&lt;=0),"",AK137/AH137)</f>
        <v/>
      </c>
    </row>
    <row r="138" customFormat="false" ht="15" hidden="false" customHeight="false" outlineLevel="0" collapsed="false">
      <c r="A138" s="45" t="str">
        <f aca="false">IF(AND(B138="",D138=""),"",ROW()-5)</f>
        <v/>
      </c>
      <c r="B138" s="40"/>
      <c r="C138" s="50" t="str">
        <f aca="false">IF(B138="","",IFERROR(INDEX(Spaces!$A$6:$A$105,MATCH($B138,SPACE_NAMES,0)),""))</f>
        <v/>
      </c>
      <c r="D138" s="40"/>
      <c r="E138" s="40"/>
      <c r="F138" s="40"/>
      <c r="G138" s="45" t="str">
        <f aca="false">IF(D138="","",IFERROR(INDEX(FX_WATTS,MATCH(D138,FX_NAMES,0)),""))</f>
        <v/>
      </c>
      <c r="H138" s="43"/>
      <c r="I138" s="45" t="str">
        <f aca="false">IF(H138&lt;&gt;"",H138,G138)</f>
        <v/>
      </c>
      <c r="J138" s="43"/>
      <c r="K138" s="42"/>
      <c r="L138" s="43"/>
      <c r="M138" s="44" t="str">
        <f aca="false">IF(J138="","",IF(K138&lt;&gt;"",K138,N(IFERROR(INDEX(Spaces!$F$6:$F$105,MATCH($B138,SPACE_NAMES,0)),0)))*IF(L138&lt;&gt;"",L138,N(IFERROR(INDEX(Spaces!$G$6:$G$105,MATCH($B138,SPACE_NAMES,0)),0))))</f>
        <v/>
      </c>
      <c r="N138" s="46" t="str">
        <f aca="false">IF(OR(J138="",I138=""),"",I138*J138/1000)</f>
        <v/>
      </c>
      <c r="O138" s="44" t="str">
        <f aca="false">IF(N138="","",N138*M138)</f>
        <v/>
      </c>
      <c r="P138" s="51" t="str">
        <f aca="false">IF(OR(O138="",RATE=""),"",O138*RATE)</f>
        <v/>
      </c>
      <c r="Q138" s="42"/>
      <c r="R138" s="40"/>
      <c r="S138" s="40"/>
      <c r="T138" s="40"/>
      <c r="U138" s="40"/>
      <c r="V138" s="40"/>
      <c r="W138" s="40"/>
      <c r="X138" s="40"/>
      <c r="Y138" s="40"/>
      <c r="Z138" s="43"/>
      <c r="AA138" s="43"/>
      <c r="AB138" s="52"/>
      <c r="AC138" s="52"/>
      <c r="AD138" s="52"/>
      <c r="AE138" s="44" t="str">
        <f aca="false">IF(AND(U138="In scope",Z138&lt;&gt;"",J138&lt;&gt;"",N138&lt;&gt;""),Z138*IF(AA138="",J138,AA138)*M138/1000,"")</f>
        <v/>
      </c>
      <c r="AF138" s="44" t="str">
        <f aca="false">IF(AE138="","",O138-AE138)</f>
        <v/>
      </c>
      <c r="AG138" s="46" t="str">
        <f aca="false">IF(AE138="","",N138-Z138*IF(AA138="",J138,AA138)/1000)</f>
        <v/>
      </c>
      <c r="AH138" s="51" t="str">
        <f aca="false">IF(OR(AF138="",RATE=""),"",AF138*RATE)</f>
        <v/>
      </c>
      <c r="AI138" s="51" t="str">
        <f aca="false">IF(AE138="","",IF(AA138="",J138,AA138)*(N(AB138)+N(AC138)))</f>
        <v/>
      </c>
      <c r="AJ138" s="51" t="str">
        <f aca="false">IF(AE138="","",IF(AA138="",J138,AA138)*N(AD138))</f>
        <v/>
      </c>
      <c r="AK138" s="51" t="str">
        <f aca="false">IF(AE138="","",AI138-AJ138)</f>
        <v/>
      </c>
      <c r="AL138" s="53" t="str">
        <f aca="false">IF(OR(AK138="",AH138="",N(AH138)&lt;=0),"",AK138/AH138)</f>
        <v/>
      </c>
    </row>
    <row r="139" customFormat="false" ht="15" hidden="false" customHeight="false" outlineLevel="0" collapsed="false">
      <c r="A139" s="45" t="str">
        <f aca="false">IF(AND(B139="",D139=""),"",ROW()-5)</f>
        <v/>
      </c>
      <c r="B139" s="40"/>
      <c r="C139" s="50" t="str">
        <f aca="false">IF(B139="","",IFERROR(INDEX(Spaces!$A$6:$A$105,MATCH($B139,SPACE_NAMES,0)),""))</f>
        <v/>
      </c>
      <c r="D139" s="40"/>
      <c r="E139" s="40"/>
      <c r="F139" s="40"/>
      <c r="G139" s="45" t="str">
        <f aca="false">IF(D139="","",IFERROR(INDEX(FX_WATTS,MATCH(D139,FX_NAMES,0)),""))</f>
        <v/>
      </c>
      <c r="H139" s="43"/>
      <c r="I139" s="45" t="str">
        <f aca="false">IF(H139&lt;&gt;"",H139,G139)</f>
        <v/>
      </c>
      <c r="J139" s="43"/>
      <c r="K139" s="42"/>
      <c r="L139" s="43"/>
      <c r="M139" s="44" t="str">
        <f aca="false">IF(J139="","",IF(K139&lt;&gt;"",K139,N(IFERROR(INDEX(Spaces!$F$6:$F$105,MATCH($B139,SPACE_NAMES,0)),0)))*IF(L139&lt;&gt;"",L139,N(IFERROR(INDEX(Spaces!$G$6:$G$105,MATCH($B139,SPACE_NAMES,0)),0))))</f>
        <v/>
      </c>
      <c r="N139" s="46" t="str">
        <f aca="false">IF(OR(J139="",I139=""),"",I139*J139/1000)</f>
        <v/>
      </c>
      <c r="O139" s="44" t="str">
        <f aca="false">IF(N139="","",N139*M139)</f>
        <v/>
      </c>
      <c r="P139" s="51" t="str">
        <f aca="false">IF(OR(O139="",RATE=""),"",O139*RATE)</f>
        <v/>
      </c>
      <c r="Q139" s="42"/>
      <c r="R139" s="40"/>
      <c r="S139" s="40"/>
      <c r="T139" s="40"/>
      <c r="U139" s="40"/>
      <c r="V139" s="40"/>
      <c r="W139" s="40"/>
      <c r="X139" s="40"/>
      <c r="Y139" s="40"/>
      <c r="Z139" s="43"/>
      <c r="AA139" s="43"/>
      <c r="AB139" s="52"/>
      <c r="AC139" s="52"/>
      <c r="AD139" s="52"/>
      <c r="AE139" s="44" t="str">
        <f aca="false">IF(AND(U139="In scope",Z139&lt;&gt;"",J139&lt;&gt;"",N139&lt;&gt;""),Z139*IF(AA139="",J139,AA139)*M139/1000,"")</f>
        <v/>
      </c>
      <c r="AF139" s="44" t="str">
        <f aca="false">IF(AE139="","",O139-AE139)</f>
        <v/>
      </c>
      <c r="AG139" s="46" t="str">
        <f aca="false">IF(AE139="","",N139-Z139*IF(AA139="",J139,AA139)/1000)</f>
        <v/>
      </c>
      <c r="AH139" s="51" t="str">
        <f aca="false">IF(OR(AF139="",RATE=""),"",AF139*RATE)</f>
        <v/>
      </c>
      <c r="AI139" s="51" t="str">
        <f aca="false">IF(AE139="","",IF(AA139="",J139,AA139)*(N(AB139)+N(AC139)))</f>
        <v/>
      </c>
      <c r="AJ139" s="51" t="str">
        <f aca="false">IF(AE139="","",IF(AA139="",J139,AA139)*N(AD139))</f>
        <v/>
      </c>
      <c r="AK139" s="51" t="str">
        <f aca="false">IF(AE139="","",AI139-AJ139)</f>
        <v/>
      </c>
      <c r="AL139" s="53" t="str">
        <f aca="false">IF(OR(AK139="",AH139="",N(AH139)&lt;=0),"",AK139/AH139)</f>
        <v/>
      </c>
    </row>
    <row r="140" customFormat="false" ht="15" hidden="false" customHeight="false" outlineLevel="0" collapsed="false">
      <c r="A140" s="45" t="str">
        <f aca="false">IF(AND(B140="",D140=""),"",ROW()-5)</f>
        <v/>
      </c>
      <c r="B140" s="40"/>
      <c r="C140" s="50" t="str">
        <f aca="false">IF(B140="","",IFERROR(INDEX(Spaces!$A$6:$A$105,MATCH($B140,SPACE_NAMES,0)),""))</f>
        <v/>
      </c>
      <c r="D140" s="40"/>
      <c r="E140" s="40"/>
      <c r="F140" s="40"/>
      <c r="G140" s="45" t="str">
        <f aca="false">IF(D140="","",IFERROR(INDEX(FX_WATTS,MATCH(D140,FX_NAMES,0)),""))</f>
        <v/>
      </c>
      <c r="H140" s="43"/>
      <c r="I140" s="45" t="str">
        <f aca="false">IF(H140&lt;&gt;"",H140,G140)</f>
        <v/>
      </c>
      <c r="J140" s="43"/>
      <c r="K140" s="42"/>
      <c r="L140" s="43"/>
      <c r="M140" s="44" t="str">
        <f aca="false">IF(J140="","",IF(K140&lt;&gt;"",K140,N(IFERROR(INDEX(Spaces!$F$6:$F$105,MATCH($B140,SPACE_NAMES,0)),0)))*IF(L140&lt;&gt;"",L140,N(IFERROR(INDEX(Spaces!$G$6:$G$105,MATCH($B140,SPACE_NAMES,0)),0))))</f>
        <v/>
      </c>
      <c r="N140" s="46" t="str">
        <f aca="false">IF(OR(J140="",I140=""),"",I140*J140/1000)</f>
        <v/>
      </c>
      <c r="O140" s="44" t="str">
        <f aca="false">IF(N140="","",N140*M140)</f>
        <v/>
      </c>
      <c r="P140" s="51" t="str">
        <f aca="false">IF(OR(O140="",RATE=""),"",O140*RATE)</f>
        <v/>
      </c>
      <c r="Q140" s="42"/>
      <c r="R140" s="40"/>
      <c r="S140" s="40"/>
      <c r="T140" s="40"/>
      <c r="U140" s="40"/>
      <c r="V140" s="40"/>
      <c r="W140" s="40"/>
      <c r="X140" s="40"/>
      <c r="Y140" s="40"/>
      <c r="Z140" s="43"/>
      <c r="AA140" s="43"/>
      <c r="AB140" s="52"/>
      <c r="AC140" s="52"/>
      <c r="AD140" s="52"/>
      <c r="AE140" s="44" t="str">
        <f aca="false">IF(AND(U140="In scope",Z140&lt;&gt;"",J140&lt;&gt;"",N140&lt;&gt;""),Z140*IF(AA140="",J140,AA140)*M140/1000,"")</f>
        <v/>
      </c>
      <c r="AF140" s="44" t="str">
        <f aca="false">IF(AE140="","",O140-AE140)</f>
        <v/>
      </c>
      <c r="AG140" s="46" t="str">
        <f aca="false">IF(AE140="","",N140-Z140*IF(AA140="",J140,AA140)/1000)</f>
        <v/>
      </c>
      <c r="AH140" s="51" t="str">
        <f aca="false">IF(OR(AF140="",RATE=""),"",AF140*RATE)</f>
        <v/>
      </c>
      <c r="AI140" s="51" t="str">
        <f aca="false">IF(AE140="","",IF(AA140="",J140,AA140)*(N(AB140)+N(AC140)))</f>
        <v/>
      </c>
      <c r="AJ140" s="51" t="str">
        <f aca="false">IF(AE140="","",IF(AA140="",J140,AA140)*N(AD140))</f>
        <v/>
      </c>
      <c r="AK140" s="51" t="str">
        <f aca="false">IF(AE140="","",AI140-AJ140)</f>
        <v/>
      </c>
      <c r="AL140" s="53" t="str">
        <f aca="false">IF(OR(AK140="",AH140="",N(AH140)&lt;=0),"",AK140/AH140)</f>
        <v/>
      </c>
    </row>
    <row r="141" customFormat="false" ht="15" hidden="false" customHeight="false" outlineLevel="0" collapsed="false">
      <c r="A141" s="45" t="str">
        <f aca="false">IF(AND(B141="",D141=""),"",ROW()-5)</f>
        <v/>
      </c>
      <c r="B141" s="40"/>
      <c r="C141" s="50" t="str">
        <f aca="false">IF(B141="","",IFERROR(INDEX(Spaces!$A$6:$A$105,MATCH($B141,SPACE_NAMES,0)),""))</f>
        <v/>
      </c>
      <c r="D141" s="40"/>
      <c r="E141" s="40"/>
      <c r="F141" s="40"/>
      <c r="G141" s="45" t="str">
        <f aca="false">IF(D141="","",IFERROR(INDEX(FX_WATTS,MATCH(D141,FX_NAMES,0)),""))</f>
        <v/>
      </c>
      <c r="H141" s="43"/>
      <c r="I141" s="45" t="str">
        <f aca="false">IF(H141&lt;&gt;"",H141,G141)</f>
        <v/>
      </c>
      <c r="J141" s="43"/>
      <c r="K141" s="42"/>
      <c r="L141" s="43"/>
      <c r="M141" s="44" t="str">
        <f aca="false">IF(J141="","",IF(K141&lt;&gt;"",K141,N(IFERROR(INDEX(Spaces!$F$6:$F$105,MATCH($B141,SPACE_NAMES,0)),0)))*IF(L141&lt;&gt;"",L141,N(IFERROR(INDEX(Spaces!$G$6:$G$105,MATCH($B141,SPACE_NAMES,0)),0))))</f>
        <v/>
      </c>
      <c r="N141" s="46" t="str">
        <f aca="false">IF(OR(J141="",I141=""),"",I141*J141/1000)</f>
        <v/>
      </c>
      <c r="O141" s="44" t="str">
        <f aca="false">IF(N141="","",N141*M141)</f>
        <v/>
      </c>
      <c r="P141" s="51" t="str">
        <f aca="false">IF(OR(O141="",RATE=""),"",O141*RATE)</f>
        <v/>
      </c>
      <c r="Q141" s="42"/>
      <c r="R141" s="40"/>
      <c r="S141" s="40"/>
      <c r="T141" s="40"/>
      <c r="U141" s="40"/>
      <c r="V141" s="40"/>
      <c r="W141" s="40"/>
      <c r="X141" s="40"/>
      <c r="Y141" s="40"/>
      <c r="Z141" s="43"/>
      <c r="AA141" s="43"/>
      <c r="AB141" s="52"/>
      <c r="AC141" s="52"/>
      <c r="AD141" s="52"/>
      <c r="AE141" s="44" t="str">
        <f aca="false">IF(AND(U141="In scope",Z141&lt;&gt;"",J141&lt;&gt;"",N141&lt;&gt;""),Z141*IF(AA141="",J141,AA141)*M141/1000,"")</f>
        <v/>
      </c>
      <c r="AF141" s="44" t="str">
        <f aca="false">IF(AE141="","",O141-AE141)</f>
        <v/>
      </c>
      <c r="AG141" s="46" t="str">
        <f aca="false">IF(AE141="","",N141-Z141*IF(AA141="",J141,AA141)/1000)</f>
        <v/>
      </c>
      <c r="AH141" s="51" t="str">
        <f aca="false">IF(OR(AF141="",RATE=""),"",AF141*RATE)</f>
        <v/>
      </c>
      <c r="AI141" s="51" t="str">
        <f aca="false">IF(AE141="","",IF(AA141="",J141,AA141)*(N(AB141)+N(AC141)))</f>
        <v/>
      </c>
      <c r="AJ141" s="51" t="str">
        <f aca="false">IF(AE141="","",IF(AA141="",J141,AA141)*N(AD141))</f>
        <v/>
      </c>
      <c r="AK141" s="51" t="str">
        <f aca="false">IF(AE141="","",AI141-AJ141)</f>
        <v/>
      </c>
      <c r="AL141" s="53" t="str">
        <f aca="false">IF(OR(AK141="",AH141="",N(AH141)&lt;=0),"",AK141/AH141)</f>
        <v/>
      </c>
    </row>
    <row r="142" customFormat="false" ht="15" hidden="false" customHeight="false" outlineLevel="0" collapsed="false">
      <c r="A142" s="45" t="str">
        <f aca="false">IF(AND(B142="",D142=""),"",ROW()-5)</f>
        <v/>
      </c>
      <c r="B142" s="40"/>
      <c r="C142" s="50" t="str">
        <f aca="false">IF(B142="","",IFERROR(INDEX(Spaces!$A$6:$A$105,MATCH($B142,SPACE_NAMES,0)),""))</f>
        <v/>
      </c>
      <c r="D142" s="40"/>
      <c r="E142" s="40"/>
      <c r="F142" s="40"/>
      <c r="G142" s="45" t="str">
        <f aca="false">IF(D142="","",IFERROR(INDEX(FX_WATTS,MATCH(D142,FX_NAMES,0)),""))</f>
        <v/>
      </c>
      <c r="H142" s="43"/>
      <c r="I142" s="45" t="str">
        <f aca="false">IF(H142&lt;&gt;"",H142,G142)</f>
        <v/>
      </c>
      <c r="J142" s="43"/>
      <c r="K142" s="42"/>
      <c r="L142" s="43"/>
      <c r="M142" s="44" t="str">
        <f aca="false">IF(J142="","",IF(K142&lt;&gt;"",K142,N(IFERROR(INDEX(Spaces!$F$6:$F$105,MATCH($B142,SPACE_NAMES,0)),0)))*IF(L142&lt;&gt;"",L142,N(IFERROR(INDEX(Spaces!$G$6:$G$105,MATCH($B142,SPACE_NAMES,0)),0))))</f>
        <v/>
      </c>
      <c r="N142" s="46" t="str">
        <f aca="false">IF(OR(J142="",I142=""),"",I142*J142/1000)</f>
        <v/>
      </c>
      <c r="O142" s="44" t="str">
        <f aca="false">IF(N142="","",N142*M142)</f>
        <v/>
      </c>
      <c r="P142" s="51" t="str">
        <f aca="false">IF(OR(O142="",RATE=""),"",O142*RATE)</f>
        <v/>
      </c>
      <c r="Q142" s="42"/>
      <c r="R142" s="40"/>
      <c r="S142" s="40"/>
      <c r="T142" s="40"/>
      <c r="U142" s="40"/>
      <c r="V142" s="40"/>
      <c r="W142" s="40"/>
      <c r="X142" s="40"/>
      <c r="Y142" s="40"/>
      <c r="Z142" s="43"/>
      <c r="AA142" s="43"/>
      <c r="AB142" s="52"/>
      <c r="AC142" s="52"/>
      <c r="AD142" s="52"/>
      <c r="AE142" s="44" t="str">
        <f aca="false">IF(AND(U142="In scope",Z142&lt;&gt;"",J142&lt;&gt;"",N142&lt;&gt;""),Z142*IF(AA142="",J142,AA142)*M142/1000,"")</f>
        <v/>
      </c>
      <c r="AF142" s="44" t="str">
        <f aca="false">IF(AE142="","",O142-AE142)</f>
        <v/>
      </c>
      <c r="AG142" s="46" t="str">
        <f aca="false">IF(AE142="","",N142-Z142*IF(AA142="",J142,AA142)/1000)</f>
        <v/>
      </c>
      <c r="AH142" s="51" t="str">
        <f aca="false">IF(OR(AF142="",RATE=""),"",AF142*RATE)</f>
        <v/>
      </c>
      <c r="AI142" s="51" t="str">
        <f aca="false">IF(AE142="","",IF(AA142="",J142,AA142)*(N(AB142)+N(AC142)))</f>
        <v/>
      </c>
      <c r="AJ142" s="51" t="str">
        <f aca="false">IF(AE142="","",IF(AA142="",J142,AA142)*N(AD142))</f>
        <v/>
      </c>
      <c r="AK142" s="51" t="str">
        <f aca="false">IF(AE142="","",AI142-AJ142)</f>
        <v/>
      </c>
      <c r="AL142" s="53" t="str">
        <f aca="false">IF(OR(AK142="",AH142="",N(AH142)&lt;=0),"",AK142/AH142)</f>
        <v/>
      </c>
    </row>
    <row r="143" customFormat="false" ht="15" hidden="false" customHeight="false" outlineLevel="0" collapsed="false">
      <c r="A143" s="45" t="str">
        <f aca="false">IF(AND(B143="",D143=""),"",ROW()-5)</f>
        <v/>
      </c>
      <c r="B143" s="40"/>
      <c r="C143" s="50" t="str">
        <f aca="false">IF(B143="","",IFERROR(INDEX(Spaces!$A$6:$A$105,MATCH($B143,SPACE_NAMES,0)),""))</f>
        <v/>
      </c>
      <c r="D143" s="40"/>
      <c r="E143" s="40"/>
      <c r="F143" s="40"/>
      <c r="G143" s="45" t="str">
        <f aca="false">IF(D143="","",IFERROR(INDEX(FX_WATTS,MATCH(D143,FX_NAMES,0)),""))</f>
        <v/>
      </c>
      <c r="H143" s="43"/>
      <c r="I143" s="45" t="str">
        <f aca="false">IF(H143&lt;&gt;"",H143,G143)</f>
        <v/>
      </c>
      <c r="J143" s="43"/>
      <c r="K143" s="42"/>
      <c r="L143" s="43"/>
      <c r="M143" s="44" t="str">
        <f aca="false">IF(J143="","",IF(K143&lt;&gt;"",K143,N(IFERROR(INDEX(Spaces!$F$6:$F$105,MATCH($B143,SPACE_NAMES,0)),0)))*IF(L143&lt;&gt;"",L143,N(IFERROR(INDEX(Spaces!$G$6:$G$105,MATCH($B143,SPACE_NAMES,0)),0))))</f>
        <v/>
      </c>
      <c r="N143" s="46" t="str">
        <f aca="false">IF(OR(J143="",I143=""),"",I143*J143/1000)</f>
        <v/>
      </c>
      <c r="O143" s="44" t="str">
        <f aca="false">IF(N143="","",N143*M143)</f>
        <v/>
      </c>
      <c r="P143" s="51" t="str">
        <f aca="false">IF(OR(O143="",RATE=""),"",O143*RATE)</f>
        <v/>
      </c>
      <c r="Q143" s="42"/>
      <c r="R143" s="40"/>
      <c r="S143" s="40"/>
      <c r="T143" s="40"/>
      <c r="U143" s="40"/>
      <c r="V143" s="40"/>
      <c r="W143" s="40"/>
      <c r="X143" s="40"/>
      <c r="Y143" s="40"/>
      <c r="Z143" s="43"/>
      <c r="AA143" s="43"/>
      <c r="AB143" s="52"/>
      <c r="AC143" s="52"/>
      <c r="AD143" s="52"/>
      <c r="AE143" s="44" t="str">
        <f aca="false">IF(AND(U143="In scope",Z143&lt;&gt;"",J143&lt;&gt;"",N143&lt;&gt;""),Z143*IF(AA143="",J143,AA143)*M143/1000,"")</f>
        <v/>
      </c>
      <c r="AF143" s="44" t="str">
        <f aca="false">IF(AE143="","",O143-AE143)</f>
        <v/>
      </c>
      <c r="AG143" s="46" t="str">
        <f aca="false">IF(AE143="","",N143-Z143*IF(AA143="",J143,AA143)/1000)</f>
        <v/>
      </c>
      <c r="AH143" s="51" t="str">
        <f aca="false">IF(OR(AF143="",RATE=""),"",AF143*RATE)</f>
        <v/>
      </c>
      <c r="AI143" s="51" t="str">
        <f aca="false">IF(AE143="","",IF(AA143="",J143,AA143)*(N(AB143)+N(AC143)))</f>
        <v/>
      </c>
      <c r="AJ143" s="51" t="str">
        <f aca="false">IF(AE143="","",IF(AA143="",J143,AA143)*N(AD143))</f>
        <v/>
      </c>
      <c r="AK143" s="51" t="str">
        <f aca="false">IF(AE143="","",AI143-AJ143)</f>
        <v/>
      </c>
      <c r="AL143" s="53" t="str">
        <f aca="false">IF(OR(AK143="",AH143="",N(AH143)&lt;=0),"",AK143/AH143)</f>
        <v/>
      </c>
    </row>
    <row r="144" customFormat="false" ht="15" hidden="false" customHeight="false" outlineLevel="0" collapsed="false">
      <c r="A144" s="45" t="str">
        <f aca="false">IF(AND(B144="",D144=""),"",ROW()-5)</f>
        <v/>
      </c>
      <c r="B144" s="40"/>
      <c r="C144" s="50" t="str">
        <f aca="false">IF(B144="","",IFERROR(INDEX(Spaces!$A$6:$A$105,MATCH($B144,SPACE_NAMES,0)),""))</f>
        <v/>
      </c>
      <c r="D144" s="40"/>
      <c r="E144" s="40"/>
      <c r="F144" s="40"/>
      <c r="G144" s="45" t="str">
        <f aca="false">IF(D144="","",IFERROR(INDEX(FX_WATTS,MATCH(D144,FX_NAMES,0)),""))</f>
        <v/>
      </c>
      <c r="H144" s="43"/>
      <c r="I144" s="45" t="str">
        <f aca="false">IF(H144&lt;&gt;"",H144,G144)</f>
        <v/>
      </c>
      <c r="J144" s="43"/>
      <c r="K144" s="42"/>
      <c r="L144" s="43"/>
      <c r="M144" s="44" t="str">
        <f aca="false">IF(J144="","",IF(K144&lt;&gt;"",K144,N(IFERROR(INDEX(Spaces!$F$6:$F$105,MATCH($B144,SPACE_NAMES,0)),0)))*IF(L144&lt;&gt;"",L144,N(IFERROR(INDEX(Spaces!$G$6:$G$105,MATCH($B144,SPACE_NAMES,0)),0))))</f>
        <v/>
      </c>
      <c r="N144" s="46" t="str">
        <f aca="false">IF(OR(J144="",I144=""),"",I144*J144/1000)</f>
        <v/>
      </c>
      <c r="O144" s="44" t="str">
        <f aca="false">IF(N144="","",N144*M144)</f>
        <v/>
      </c>
      <c r="P144" s="51" t="str">
        <f aca="false">IF(OR(O144="",RATE=""),"",O144*RATE)</f>
        <v/>
      </c>
      <c r="Q144" s="42"/>
      <c r="R144" s="40"/>
      <c r="S144" s="40"/>
      <c r="T144" s="40"/>
      <c r="U144" s="40"/>
      <c r="V144" s="40"/>
      <c r="W144" s="40"/>
      <c r="X144" s="40"/>
      <c r="Y144" s="40"/>
      <c r="Z144" s="43"/>
      <c r="AA144" s="43"/>
      <c r="AB144" s="52"/>
      <c r="AC144" s="52"/>
      <c r="AD144" s="52"/>
      <c r="AE144" s="44" t="str">
        <f aca="false">IF(AND(U144="In scope",Z144&lt;&gt;"",J144&lt;&gt;"",N144&lt;&gt;""),Z144*IF(AA144="",J144,AA144)*M144/1000,"")</f>
        <v/>
      </c>
      <c r="AF144" s="44" t="str">
        <f aca="false">IF(AE144="","",O144-AE144)</f>
        <v/>
      </c>
      <c r="AG144" s="46" t="str">
        <f aca="false">IF(AE144="","",N144-Z144*IF(AA144="",J144,AA144)/1000)</f>
        <v/>
      </c>
      <c r="AH144" s="51" t="str">
        <f aca="false">IF(OR(AF144="",RATE=""),"",AF144*RATE)</f>
        <v/>
      </c>
      <c r="AI144" s="51" t="str">
        <f aca="false">IF(AE144="","",IF(AA144="",J144,AA144)*(N(AB144)+N(AC144)))</f>
        <v/>
      </c>
      <c r="AJ144" s="51" t="str">
        <f aca="false">IF(AE144="","",IF(AA144="",J144,AA144)*N(AD144))</f>
        <v/>
      </c>
      <c r="AK144" s="51" t="str">
        <f aca="false">IF(AE144="","",AI144-AJ144)</f>
        <v/>
      </c>
      <c r="AL144" s="53" t="str">
        <f aca="false">IF(OR(AK144="",AH144="",N(AH144)&lt;=0),"",AK144/AH144)</f>
        <v/>
      </c>
    </row>
    <row r="145" customFormat="false" ht="15" hidden="false" customHeight="false" outlineLevel="0" collapsed="false">
      <c r="A145" s="45" t="str">
        <f aca="false">IF(AND(B145="",D145=""),"",ROW()-5)</f>
        <v/>
      </c>
      <c r="B145" s="40"/>
      <c r="C145" s="50" t="str">
        <f aca="false">IF(B145="","",IFERROR(INDEX(Spaces!$A$6:$A$105,MATCH($B145,SPACE_NAMES,0)),""))</f>
        <v/>
      </c>
      <c r="D145" s="40"/>
      <c r="E145" s="40"/>
      <c r="F145" s="40"/>
      <c r="G145" s="45" t="str">
        <f aca="false">IF(D145="","",IFERROR(INDEX(FX_WATTS,MATCH(D145,FX_NAMES,0)),""))</f>
        <v/>
      </c>
      <c r="H145" s="43"/>
      <c r="I145" s="45" t="str">
        <f aca="false">IF(H145&lt;&gt;"",H145,G145)</f>
        <v/>
      </c>
      <c r="J145" s="43"/>
      <c r="K145" s="42"/>
      <c r="L145" s="43"/>
      <c r="M145" s="44" t="str">
        <f aca="false">IF(J145="","",IF(K145&lt;&gt;"",K145,N(IFERROR(INDEX(Spaces!$F$6:$F$105,MATCH($B145,SPACE_NAMES,0)),0)))*IF(L145&lt;&gt;"",L145,N(IFERROR(INDEX(Spaces!$G$6:$G$105,MATCH($B145,SPACE_NAMES,0)),0))))</f>
        <v/>
      </c>
      <c r="N145" s="46" t="str">
        <f aca="false">IF(OR(J145="",I145=""),"",I145*J145/1000)</f>
        <v/>
      </c>
      <c r="O145" s="44" t="str">
        <f aca="false">IF(N145="","",N145*M145)</f>
        <v/>
      </c>
      <c r="P145" s="51" t="str">
        <f aca="false">IF(OR(O145="",RATE=""),"",O145*RATE)</f>
        <v/>
      </c>
      <c r="Q145" s="42"/>
      <c r="R145" s="40"/>
      <c r="S145" s="40"/>
      <c r="T145" s="40"/>
      <c r="U145" s="40"/>
      <c r="V145" s="40"/>
      <c r="W145" s="40"/>
      <c r="X145" s="40"/>
      <c r="Y145" s="40"/>
      <c r="Z145" s="43"/>
      <c r="AA145" s="43"/>
      <c r="AB145" s="52"/>
      <c r="AC145" s="52"/>
      <c r="AD145" s="52"/>
      <c r="AE145" s="44" t="str">
        <f aca="false">IF(AND(U145="In scope",Z145&lt;&gt;"",J145&lt;&gt;"",N145&lt;&gt;""),Z145*IF(AA145="",J145,AA145)*M145/1000,"")</f>
        <v/>
      </c>
      <c r="AF145" s="44" t="str">
        <f aca="false">IF(AE145="","",O145-AE145)</f>
        <v/>
      </c>
      <c r="AG145" s="46" t="str">
        <f aca="false">IF(AE145="","",N145-Z145*IF(AA145="",J145,AA145)/1000)</f>
        <v/>
      </c>
      <c r="AH145" s="51" t="str">
        <f aca="false">IF(OR(AF145="",RATE=""),"",AF145*RATE)</f>
        <v/>
      </c>
      <c r="AI145" s="51" t="str">
        <f aca="false">IF(AE145="","",IF(AA145="",J145,AA145)*(N(AB145)+N(AC145)))</f>
        <v/>
      </c>
      <c r="AJ145" s="51" t="str">
        <f aca="false">IF(AE145="","",IF(AA145="",J145,AA145)*N(AD145))</f>
        <v/>
      </c>
      <c r="AK145" s="51" t="str">
        <f aca="false">IF(AE145="","",AI145-AJ145)</f>
        <v/>
      </c>
      <c r="AL145" s="53" t="str">
        <f aca="false">IF(OR(AK145="",AH145="",N(AH145)&lt;=0),"",AK145/AH145)</f>
        <v/>
      </c>
    </row>
    <row r="146" customFormat="false" ht="15" hidden="false" customHeight="false" outlineLevel="0" collapsed="false">
      <c r="A146" s="45" t="str">
        <f aca="false">IF(AND(B146="",D146=""),"",ROW()-5)</f>
        <v/>
      </c>
      <c r="B146" s="40"/>
      <c r="C146" s="50" t="str">
        <f aca="false">IF(B146="","",IFERROR(INDEX(Spaces!$A$6:$A$105,MATCH($B146,SPACE_NAMES,0)),""))</f>
        <v/>
      </c>
      <c r="D146" s="40"/>
      <c r="E146" s="40"/>
      <c r="F146" s="40"/>
      <c r="G146" s="45" t="str">
        <f aca="false">IF(D146="","",IFERROR(INDEX(FX_WATTS,MATCH(D146,FX_NAMES,0)),""))</f>
        <v/>
      </c>
      <c r="H146" s="43"/>
      <c r="I146" s="45" t="str">
        <f aca="false">IF(H146&lt;&gt;"",H146,G146)</f>
        <v/>
      </c>
      <c r="J146" s="43"/>
      <c r="K146" s="42"/>
      <c r="L146" s="43"/>
      <c r="M146" s="44" t="str">
        <f aca="false">IF(J146="","",IF(K146&lt;&gt;"",K146,N(IFERROR(INDEX(Spaces!$F$6:$F$105,MATCH($B146,SPACE_NAMES,0)),0)))*IF(L146&lt;&gt;"",L146,N(IFERROR(INDEX(Spaces!$G$6:$G$105,MATCH($B146,SPACE_NAMES,0)),0))))</f>
        <v/>
      </c>
      <c r="N146" s="46" t="str">
        <f aca="false">IF(OR(J146="",I146=""),"",I146*J146/1000)</f>
        <v/>
      </c>
      <c r="O146" s="44" t="str">
        <f aca="false">IF(N146="","",N146*M146)</f>
        <v/>
      </c>
      <c r="P146" s="51" t="str">
        <f aca="false">IF(OR(O146="",RATE=""),"",O146*RATE)</f>
        <v/>
      </c>
      <c r="Q146" s="42"/>
      <c r="R146" s="40"/>
      <c r="S146" s="40"/>
      <c r="T146" s="40"/>
      <c r="U146" s="40"/>
      <c r="V146" s="40"/>
      <c r="W146" s="40"/>
      <c r="X146" s="40"/>
      <c r="Y146" s="40"/>
      <c r="Z146" s="43"/>
      <c r="AA146" s="43"/>
      <c r="AB146" s="52"/>
      <c r="AC146" s="52"/>
      <c r="AD146" s="52"/>
      <c r="AE146" s="44" t="str">
        <f aca="false">IF(AND(U146="In scope",Z146&lt;&gt;"",J146&lt;&gt;"",N146&lt;&gt;""),Z146*IF(AA146="",J146,AA146)*M146/1000,"")</f>
        <v/>
      </c>
      <c r="AF146" s="44" t="str">
        <f aca="false">IF(AE146="","",O146-AE146)</f>
        <v/>
      </c>
      <c r="AG146" s="46" t="str">
        <f aca="false">IF(AE146="","",N146-Z146*IF(AA146="",J146,AA146)/1000)</f>
        <v/>
      </c>
      <c r="AH146" s="51" t="str">
        <f aca="false">IF(OR(AF146="",RATE=""),"",AF146*RATE)</f>
        <v/>
      </c>
      <c r="AI146" s="51" t="str">
        <f aca="false">IF(AE146="","",IF(AA146="",J146,AA146)*(N(AB146)+N(AC146)))</f>
        <v/>
      </c>
      <c r="AJ146" s="51" t="str">
        <f aca="false">IF(AE146="","",IF(AA146="",J146,AA146)*N(AD146))</f>
        <v/>
      </c>
      <c r="AK146" s="51" t="str">
        <f aca="false">IF(AE146="","",AI146-AJ146)</f>
        <v/>
      </c>
      <c r="AL146" s="53" t="str">
        <f aca="false">IF(OR(AK146="",AH146="",N(AH146)&lt;=0),"",AK146/AH146)</f>
        <v/>
      </c>
    </row>
    <row r="147" customFormat="false" ht="15" hidden="false" customHeight="false" outlineLevel="0" collapsed="false">
      <c r="A147" s="45" t="str">
        <f aca="false">IF(AND(B147="",D147=""),"",ROW()-5)</f>
        <v/>
      </c>
      <c r="B147" s="40"/>
      <c r="C147" s="50" t="str">
        <f aca="false">IF(B147="","",IFERROR(INDEX(Spaces!$A$6:$A$105,MATCH($B147,SPACE_NAMES,0)),""))</f>
        <v/>
      </c>
      <c r="D147" s="40"/>
      <c r="E147" s="40"/>
      <c r="F147" s="40"/>
      <c r="G147" s="45" t="str">
        <f aca="false">IF(D147="","",IFERROR(INDEX(FX_WATTS,MATCH(D147,FX_NAMES,0)),""))</f>
        <v/>
      </c>
      <c r="H147" s="43"/>
      <c r="I147" s="45" t="str">
        <f aca="false">IF(H147&lt;&gt;"",H147,G147)</f>
        <v/>
      </c>
      <c r="J147" s="43"/>
      <c r="K147" s="42"/>
      <c r="L147" s="43"/>
      <c r="M147" s="44" t="str">
        <f aca="false">IF(J147="","",IF(K147&lt;&gt;"",K147,N(IFERROR(INDEX(Spaces!$F$6:$F$105,MATCH($B147,SPACE_NAMES,0)),0)))*IF(L147&lt;&gt;"",L147,N(IFERROR(INDEX(Spaces!$G$6:$G$105,MATCH($B147,SPACE_NAMES,0)),0))))</f>
        <v/>
      </c>
      <c r="N147" s="46" t="str">
        <f aca="false">IF(OR(J147="",I147=""),"",I147*J147/1000)</f>
        <v/>
      </c>
      <c r="O147" s="44" t="str">
        <f aca="false">IF(N147="","",N147*M147)</f>
        <v/>
      </c>
      <c r="P147" s="51" t="str">
        <f aca="false">IF(OR(O147="",RATE=""),"",O147*RATE)</f>
        <v/>
      </c>
      <c r="Q147" s="42"/>
      <c r="R147" s="40"/>
      <c r="S147" s="40"/>
      <c r="T147" s="40"/>
      <c r="U147" s="40"/>
      <c r="V147" s="40"/>
      <c r="W147" s="40"/>
      <c r="X147" s="40"/>
      <c r="Y147" s="40"/>
      <c r="Z147" s="43"/>
      <c r="AA147" s="43"/>
      <c r="AB147" s="52"/>
      <c r="AC147" s="52"/>
      <c r="AD147" s="52"/>
      <c r="AE147" s="44" t="str">
        <f aca="false">IF(AND(U147="In scope",Z147&lt;&gt;"",J147&lt;&gt;"",N147&lt;&gt;""),Z147*IF(AA147="",J147,AA147)*M147/1000,"")</f>
        <v/>
      </c>
      <c r="AF147" s="44" t="str">
        <f aca="false">IF(AE147="","",O147-AE147)</f>
        <v/>
      </c>
      <c r="AG147" s="46" t="str">
        <f aca="false">IF(AE147="","",N147-Z147*IF(AA147="",J147,AA147)/1000)</f>
        <v/>
      </c>
      <c r="AH147" s="51" t="str">
        <f aca="false">IF(OR(AF147="",RATE=""),"",AF147*RATE)</f>
        <v/>
      </c>
      <c r="AI147" s="51" t="str">
        <f aca="false">IF(AE147="","",IF(AA147="",J147,AA147)*(N(AB147)+N(AC147)))</f>
        <v/>
      </c>
      <c r="AJ147" s="51" t="str">
        <f aca="false">IF(AE147="","",IF(AA147="",J147,AA147)*N(AD147))</f>
        <v/>
      </c>
      <c r="AK147" s="51" t="str">
        <f aca="false">IF(AE147="","",AI147-AJ147)</f>
        <v/>
      </c>
      <c r="AL147" s="53" t="str">
        <f aca="false">IF(OR(AK147="",AH147="",N(AH147)&lt;=0),"",AK147/AH147)</f>
        <v/>
      </c>
    </row>
    <row r="148" customFormat="false" ht="15" hidden="false" customHeight="false" outlineLevel="0" collapsed="false">
      <c r="A148" s="45" t="str">
        <f aca="false">IF(AND(B148="",D148=""),"",ROW()-5)</f>
        <v/>
      </c>
      <c r="B148" s="40"/>
      <c r="C148" s="50" t="str">
        <f aca="false">IF(B148="","",IFERROR(INDEX(Spaces!$A$6:$A$105,MATCH($B148,SPACE_NAMES,0)),""))</f>
        <v/>
      </c>
      <c r="D148" s="40"/>
      <c r="E148" s="40"/>
      <c r="F148" s="40"/>
      <c r="G148" s="45" t="str">
        <f aca="false">IF(D148="","",IFERROR(INDEX(FX_WATTS,MATCH(D148,FX_NAMES,0)),""))</f>
        <v/>
      </c>
      <c r="H148" s="43"/>
      <c r="I148" s="45" t="str">
        <f aca="false">IF(H148&lt;&gt;"",H148,G148)</f>
        <v/>
      </c>
      <c r="J148" s="43"/>
      <c r="K148" s="42"/>
      <c r="L148" s="43"/>
      <c r="M148" s="44" t="str">
        <f aca="false">IF(J148="","",IF(K148&lt;&gt;"",K148,N(IFERROR(INDEX(Spaces!$F$6:$F$105,MATCH($B148,SPACE_NAMES,0)),0)))*IF(L148&lt;&gt;"",L148,N(IFERROR(INDEX(Spaces!$G$6:$G$105,MATCH($B148,SPACE_NAMES,0)),0))))</f>
        <v/>
      </c>
      <c r="N148" s="46" t="str">
        <f aca="false">IF(OR(J148="",I148=""),"",I148*J148/1000)</f>
        <v/>
      </c>
      <c r="O148" s="44" t="str">
        <f aca="false">IF(N148="","",N148*M148)</f>
        <v/>
      </c>
      <c r="P148" s="51" t="str">
        <f aca="false">IF(OR(O148="",RATE=""),"",O148*RATE)</f>
        <v/>
      </c>
      <c r="Q148" s="42"/>
      <c r="R148" s="40"/>
      <c r="S148" s="40"/>
      <c r="T148" s="40"/>
      <c r="U148" s="40"/>
      <c r="V148" s="40"/>
      <c r="W148" s="40"/>
      <c r="X148" s="40"/>
      <c r="Y148" s="40"/>
      <c r="Z148" s="43"/>
      <c r="AA148" s="43"/>
      <c r="AB148" s="52"/>
      <c r="AC148" s="52"/>
      <c r="AD148" s="52"/>
      <c r="AE148" s="44" t="str">
        <f aca="false">IF(AND(U148="In scope",Z148&lt;&gt;"",J148&lt;&gt;"",N148&lt;&gt;""),Z148*IF(AA148="",J148,AA148)*M148/1000,"")</f>
        <v/>
      </c>
      <c r="AF148" s="44" t="str">
        <f aca="false">IF(AE148="","",O148-AE148)</f>
        <v/>
      </c>
      <c r="AG148" s="46" t="str">
        <f aca="false">IF(AE148="","",N148-Z148*IF(AA148="",J148,AA148)/1000)</f>
        <v/>
      </c>
      <c r="AH148" s="51" t="str">
        <f aca="false">IF(OR(AF148="",RATE=""),"",AF148*RATE)</f>
        <v/>
      </c>
      <c r="AI148" s="51" t="str">
        <f aca="false">IF(AE148="","",IF(AA148="",J148,AA148)*(N(AB148)+N(AC148)))</f>
        <v/>
      </c>
      <c r="AJ148" s="51" t="str">
        <f aca="false">IF(AE148="","",IF(AA148="",J148,AA148)*N(AD148))</f>
        <v/>
      </c>
      <c r="AK148" s="51" t="str">
        <f aca="false">IF(AE148="","",AI148-AJ148)</f>
        <v/>
      </c>
      <c r="AL148" s="53" t="str">
        <f aca="false">IF(OR(AK148="",AH148="",N(AH148)&lt;=0),"",AK148/AH148)</f>
        <v/>
      </c>
    </row>
    <row r="149" customFormat="false" ht="15" hidden="false" customHeight="false" outlineLevel="0" collapsed="false">
      <c r="A149" s="45" t="str">
        <f aca="false">IF(AND(B149="",D149=""),"",ROW()-5)</f>
        <v/>
      </c>
      <c r="B149" s="40"/>
      <c r="C149" s="50" t="str">
        <f aca="false">IF(B149="","",IFERROR(INDEX(Spaces!$A$6:$A$105,MATCH($B149,SPACE_NAMES,0)),""))</f>
        <v/>
      </c>
      <c r="D149" s="40"/>
      <c r="E149" s="40"/>
      <c r="F149" s="40"/>
      <c r="G149" s="45" t="str">
        <f aca="false">IF(D149="","",IFERROR(INDEX(FX_WATTS,MATCH(D149,FX_NAMES,0)),""))</f>
        <v/>
      </c>
      <c r="H149" s="43"/>
      <c r="I149" s="45" t="str">
        <f aca="false">IF(H149&lt;&gt;"",H149,G149)</f>
        <v/>
      </c>
      <c r="J149" s="43"/>
      <c r="K149" s="42"/>
      <c r="L149" s="43"/>
      <c r="M149" s="44" t="str">
        <f aca="false">IF(J149="","",IF(K149&lt;&gt;"",K149,N(IFERROR(INDEX(Spaces!$F$6:$F$105,MATCH($B149,SPACE_NAMES,0)),0)))*IF(L149&lt;&gt;"",L149,N(IFERROR(INDEX(Spaces!$G$6:$G$105,MATCH($B149,SPACE_NAMES,0)),0))))</f>
        <v/>
      </c>
      <c r="N149" s="46" t="str">
        <f aca="false">IF(OR(J149="",I149=""),"",I149*J149/1000)</f>
        <v/>
      </c>
      <c r="O149" s="44" t="str">
        <f aca="false">IF(N149="","",N149*M149)</f>
        <v/>
      </c>
      <c r="P149" s="51" t="str">
        <f aca="false">IF(OR(O149="",RATE=""),"",O149*RATE)</f>
        <v/>
      </c>
      <c r="Q149" s="42"/>
      <c r="R149" s="40"/>
      <c r="S149" s="40"/>
      <c r="T149" s="40"/>
      <c r="U149" s="40"/>
      <c r="V149" s="40"/>
      <c r="W149" s="40"/>
      <c r="X149" s="40"/>
      <c r="Y149" s="40"/>
      <c r="Z149" s="43"/>
      <c r="AA149" s="43"/>
      <c r="AB149" s="52"/>
      <c r="AC149" s="52"/>
      <c r="AD149" s="52"/>
      <c r="AE149" s="44" t="str">
        <f aca="false">IF(AND(U149="In scope",Z149&lt;&gt;"",J149&lt;&gt;"",N149&lt;&gt;""),Z149*IF(AA149="",J149,AA149)*M149/1000,"")</f>
        <v/>
      </c>
      <c r="AF149" s="44" t="str">
        <f aca="false">IF(AE149="","",O149-AE149)</f>
        <v/>
      </c>
      <c r="AG149" s="46" t="str">
        <f aca="false">IF(AE149="","",N149-Z149*IF(AA149="",J149,AA149)/1000)</f>
        <v/>
      </c>
      <c r="AH149" s="51" t="str">
        <f aca="false">IF(OR(AF149="",RATE=""),"",AF149*RATE)</f>
        <v/>
      </c>
      <c r="AI149" s="51" t="str">
        <f aca="false">IF(AE149="","",IF(AA149="",J149,AA149)*(N(AB149)+N(AC149)))</f>
        <v/>
      </c>
      <c r="AJ149" s="51" t="str">
        <f aca="false">IF(AE149="","",IF(AA149="",J149,AA149)*N(AD149))</f>
        <v/>
      </c>
      <c r="AK149" s="51" t="str">
        <f aca="false">IF(AE149="","",AI149-AJ149)</f>
        <v/>
      </c>
      <c r="AL149" s="53" t="str">
        <f aca="false">IF(OR(AK149="",AH149="",N(AH149)&lt;=0),"",AK149/AH149)</f>
        <v/>
      </c>
    </row>
    <row r="150" customFormat="false" ht="15" hidden="false" customHeight="false" outlineLevel="0" collapsed="false">
      <c r="A150" s="45" t="str">
        <f aca="false">IF(AND(B150="",D150=""),"",ROW()-5)</f>
        <v/>
      </c>
      <c r="B150" s="40"/>
      <c r="C150" s="50" t="str">
        <f aca="false">IF(B150="","",IFERROR(INDEX(Spaces!$A$6:$A$105,MATCH($B150,SPACE_NAMES,0)),""))</f>
        <v/>
      </c>
      <c r="D150" s="40"/>
      <c r="E150" s="40"/>
      <c r="F150" s="40"/>
      <c r="G150" s="45" t="str">
        <f aca="false">IF(D150="","",IFERROR(INDEX(FX_WATTS,MATCH(D150,FX_NAMES,0)),""))</f>
        <v/>
      </c>
      <c r="H150" s="43"/>
      <c r="I150" s="45" t="str">
        <f aca="false">IF(H150&lt;&gt;"",H150,G150)</f>
        <v/>
      </c>
      <c r="J150" s="43"/>
      <c r="K150" s="42"/>
      <c r="L150" s="43"/>
      <c r="M150" s="44" t="str">
        <f aca="false">IF(J150="","",IF(K150&lt;&gt;"",K150,N(IFERROR(INDEX(Spaces!$F$6:$F$105,MATCH($B150,SPACE_NAMES,0)),0)))*IF(L150&lt;&gt;"",L150,N(IFERROR(INDEX(Spaces!$G$6:$G$105,MATCH($B150,SPACE_NAMES,0)),0))))</f>
        <v/>
      </c>
      <c r="N150" s="46" t="str">
        <f aca="false">IF(OR(J150="",I150=""),"",I150*J150/1000)</f>
        <v/>
      </c>
      <c r="O150" s="44" t="str">
        <f aca="false">IF(N150="","",N150*M150)</f>
        <v/>
      </c>
      <c r="P150" s="51" t="str">
        <f aca="false">IF(OR(O150="",RATE=""),"",O150*RATE)</f>
        <v/>
      </c>
      <c r="Q150" s="42"/>
      <c r="R150" s="40"/>
      <c r="S150" s="40"/>
      <c r="T150" s="40"/>
      <c r="U150" s="40"/>
      <c r="V150" s="40"/>
      <c r="W150" s="40"/>
      <c r="X150" s="40"/>
      <c r="Y150" s="40"/>
      <c r="Z150" s="43"/>
      <c r="AA150" s="43"/>
      <c r="AB150" s="52"/>
      <c r="AC150" s="52"/>
      <c r="AD150" s="52"/>
      <c r="AE150" s="44" t="str">
        <f aca="false">IF(AND(U150="In scope",Z150&lt;&gt;"",J150&lt;&gt;"",N150&lt;&gt;""),Z150*IF(AA150="",J150,AA150)*M150/1000,"")</f>
        <v/>
      </c>
      <c r="AF150" s="44" t="str">
        <f aca="false">IF(AE150="","",O150-AE150)</f>
        <v/>
      </c>
      <c r="AG150" s="46" t="str">
        <f aca="false">IF(AE150="","",N150-Z150*IF(AA150="",J150,AA150)/1000)</f>
        <v/>
      </c>
      <c r="AH150" s="51" t="str">
        <f aca="false">IF(OR(AF150="",RATE=""),"",AF150*RATE)</f>
        <v/>
      </c>
      <c r="AI150" s="51" t="str">
        <f aca="false">IF(AE150="","",IF(AA150="",J150,AA150)*(N(AB150)+N(AC150)))</f>
        <v/>
      </c>
      <c r="AJ150" s="51" t="str">
        <f aca="false">IF(AE150="","",IF(AA150="",J150,AA150)*N(AD150))</f>
        <v/>
      </c>
      <c r="AK150" s="51" t="str">
        <f aca="false">IF(AE150="","",AI150-AJ150)</f>
        <v/>
      </c>
      <c r="AL150" s="53" t="str">
        <f aca="false">IF(OR(AK150="",AH150="",N(AH150)&lt;=0),"",AK150/AH150)</f>
        <v/>
      </c>
    </row>
    <row r="151" customFormat="false" ht="15" hidden="false" customHeight="false" outlineLevel="0" collapsed="false">
      <c r="A151" s="45" t="str">
        <f aca="false">IF(AND(B151="",D151=""),"",ROW()-5)</f>
        <v/>
      </c>
      <c r="B151" s="40"/>
      <c r="C151" s="50" t="str">
        <f aca="false">IF(B151="","",IFERROR(INDEX(Spaces!$A$6:$A$105,MATCH($B151,SPACE_NAMES,0)),""))</f>
        <v/>
      </c>
      <c r="D151" s="40"/>
      <c r="E151" s="40"/>
      <c r="F151" s="40"/>
      <c r="G151" s="45" t="str">
        <f aca="false">IF(D151="","",IFERROR(INDEX(FX_WATTS,MATCH(D151,FX_NAMES,0)),""))</f>
        <v/>
      </c>
      <c r="H151" s="43"/>
      <c r="I151" s="45" t="str">
        <f aca="false">IF(H151&lt;&gt;"",H151,G151)</f>
        <v/>
      </c>
      <c r="J151" s="43"/>
      <c r="K151" s="42"/>
      <c r="L151" s="43"/>
      <c r="M151" s="44" t="str">
        <f aca="false">IF(J151="","",IF(K151&lt;&gt;"",K151,N(IFERROR(INDEX(Spaces!$F$6:$F$105,MATCH($B151,SPACE_NAMES,0)),0)))*IF(L151&lt;&gt;"",L151,N(IFERROR(INDEX(Spaces!$G$6:$G$105,MATCH($B151,SPACE_NAMES,0)),0))))</f>
        <v/>
      </c>
      <c r="N151" s="46" t="str">
        <f aca="false">IF(OR(J151="",I151=""),"",I151*J151/1000)</f>
        <v/>
      </c>
      <c r="O151" s="44" t="str">
        <f aca="false">IF(N151="","",N151*M151)</f>
        <v/>
      </c>
      <c r="P151" s="51" t="str">
        <f aca="false">IF(OR(O151="",RATE=""),"",O151*RATE)</f>
        <v/>
      </c>
      <c r="Q151" s="42"/>
      <c r="R151" s="40"/>
      <c r="S151" s="40"/>
      <c r="T151" s="40"/>
      <c r="U151" s="40"/>
      <c r="V151" s="40"/>
      <c r="W151" s="40"/>
      <c r="X151" s="40"/>
      <c r="Y151" s="40"/>
      <c r="Z151" s="43"/>
      <c r="AA151" s="43"/>
      <c r="AB151" s="52"/>
      <c r="AC151" s="52"/>
      <c r="AD151" s="52"/>
      <c r="AE151" s="44" t="str">
        <f aca="false">IF(AND(U151="In scope",Z151&lt;&gt;"",J151&lt;&gt;"",N151&lt;&gt;""),Z151*IF(AA151="",J151,AA151)*M151/1000,"")</f>
        <v/>
      </c>
      <c r="AF151" s="44" t="str">
        <f aca="false">IF(AE151="","",O151-AE151)</f>
        <v/>
      </c>
      <c r="AG151" s="46" t="str">
        <f aca="false">IF(AE151="","",N151-Z151*IF(AA151="",J151,AA151)/1000)</f>
        <v/>
      </c>
      <c r="AH151" s="51" t="str">
        <f aca="false">IF(OR(AF151="",RATE=""),"",AF151*RATE)</f>
        <v/>
      </c>
      <c r="AI151" s="51" t="str">
        <f aca="false">IF(AE151="","",IF(AA151="",J151,AA151)*(N(AB151)+N(AC151)))</f>
        <v/>
      </c>
      <c r="AJ151" s="51" t="str">
        <f aca="false">IF(AE151="","",IF(AA151="",J151,AA151)*N(AD151))</f>
        <v/>
      </c>
      <c r="AK151" s="51" t="str">
        <f aca="false">IF(AE151="","",AI151-AJ151)</f>
        <v/>
      </c>
      <c r="AL151" s="53" t="str">
        <f aca="false">IF(OR(AK151="",AH151="",N(AH151)&lt;=0),"",AK151/AH151)</f>
        <v/>
      </c>
    </row>
    <row r="152" customFormat="false" ht="15" hidden="false" customHeight="false" outlineLevel="0" collapsed="false">
      <c r="A152" s="45" t="str">
        <f aca="false">IF(AND(B152="",D152=""),"",ROW()-5)</f>
        <v/>
      </c>
      <c r="B152" s="40"/>
      <c r="C152" s="50" t="str">
        <f aca="false">IF(B152="","",IFERROR(INDEX(Spaces!$A$6:$A$105,MATCH($B152,SPACE_NAMES,0)),""))</f>
        <v/>
      </c>
      <c r="D152" s="40"/>
      <c r="E152" s="40"/>
      <c r="F152" s="40"/>
      <c r="G152" s="45" t="str">
        <f aca="false">IF(D152="","",IFERROR(INDEX(FX_WATTS,MATCH(D152,FX_NAMES,0)),""))</f>
        <v/>
      </c>
      <c r="H152" s="43"/>
      <c r="I152" s="45" t="str">
        <f aca="false">IF(H152&lt;&gt;"",H152,G152)</f>
        <v/>
      </c>
      <c r="J152" s="43"/>
      <c r="K152" s="42"/>
      <c r="L152" s="43"/>
      <c r="M152" s="44" t="str">
        <f aca="false">IF(J152="","",IF(K152&lt;&gt;"",K152,N(IFERROR(INDEX(Spaces!$F$6:$F$105,MATCH($B152,SPACE_NAMES,0)),0)))*IF(L152&lt;&gt;"",L152,N(IFERROR(INDEX(Spaces!$G$6:$G$105,MATCH($B152,SPACE_NAMES,0)),0))))</f>
        <v/>
      </c>
      <c r="N152" s="46" t="str">
        <f aca="false">IF(OR(J152="",I152=""),"",I152*J152/1000)</f>
        <v/>
      </c>
      <c r="O152" s="44" t="str">
        <f aca="false">IF(N152="","",N152*M152)</f>
        <v/>
      </c>
      <c r="P152" s="51" t="str">
        <f aca="false">IF(OR(O152="",RATE=""),"",O152*RATE)</f>
        <v/>
      </c>
      <c r="Q152" s="42"/>
      <c r="R152" s="40"/>
      <c r="S152" s="40"/>
      <c r="T152" s="40"/>
      <c r="U152" s="40"/>
      <c r="V152" s="40"/>
      <c r="W152" s="40"/>
      <c r="X152" s="40"/>
      <c r="Y152" s="40"/>
      <c r="Z152" s="43"/>
      <c r="AA152" s="43"/>
      <c r="AB152" s="52"/>
      <c r="AC152" s="52"/>
      <c r="AD152" s="52"/>
      <c r="AE152" s="44" t="str">
        <f aca="false">IF(AND(U152="In scope",Z152&lt;&gt;"",J152&lt;&gt;"",N152&lt;&gt;""),Z152*IF(AA152="",J152,AA152)*M152/1000,"")</f>
        <v/>
      </c>
      <c r="AF152" s="44" t="str">
        <f aca="false">IF(AE152="","",O152-AE152)</f>
        <v/>
      </c>
      <c r="AG152" s="46" t="str">
        <f aca="false">IF(AE152="","",N152-Z152*IF(AA152="",J152,AA152)/1000)</f>
        <v/>
      </c>
      <c r="AH152" s="51" t="str">
        <f aca="false">IF(OR(AF152="",RATE=""),"",AF152*RATE)</f>
        <v/>
      </c>
      <c r="AI152" s="51" t="str">
        <f aca="false">IF(AE152="","",IF(AA152="",J152,AA152)*(N(AB152)+N(AC152)))</f>
        <v/>
      </c>
      <c r="AJ152" s="51" t="str">
        <f aca="false">IF(AE152="","",IF(AA152="",J152,AA152)*N(AD152))</f>
        <v/>
      </c>
      <c r="AK152" s="51" t="str">
        <f aca="false">IF(AE152="","",AI152-AJ152)</f>
        <v/>
      </c>
      <c r="AL152" s="53" t="str">
        <f aca="false">IF(OR(AK152="",AH152="",N(AH152)&lt;=0),"",AK152/AH152)</f>
        <v/>
      </c>
    </row>
    <row r="153" customFormat="false" ht="15" hidden="false" customHeight="false" outlineLevel="0" collapsed="false">
      <c r="A153" s="45" t="str">
        <f aca="false">IF(AND(B153="",D153=""),"",ROW()-5)</f>
        <v/>
      </c>
      <c r="B153" s="40"/>
      <c r="C153" s="50" t="str">
        <f aca="false">IF(B153="","",IFERROR(INDEX(Spaces!$A$6:$A$105,MATCH($B153,SPACE_NAMES,0)),""))</f>
        <v/>
      </c>
      <c r="D153" s="40"/>
      <c r="E153" s="40"/>
      <c r="F153" s="40"/>
      <c r="G153" s="45" t="str">
        <f aca="false">IF(D153="","",IFERROR(INDEX(FX_WATTS,MATCH(D153,FX_NAMES,0)),""))</f>
        <v/>
      </c>
      <c r="H153" s="43"/>
      <c r="I153" s="45" t="str">
        <f aca="false">IF(H153&lt;&gt;"",H153,G153)</f>
        <v/>
      </c>
      <c r="J153" s="43"/>
      <c r="K153" s="42"/>
      <c r="L153" s="43"/>
      <c r="M153" s="44" t="str">
        <f aca="false">IF(J153="","",IF(K153&lt;&gt;"",K153,N(IFERROR(INDEX(Spaces!$F$6:$F$105,MATCH($B153,SPACE_NAMES,0)),0)))*IF(L153&lt;&gt;"",L153,N(IFERROR(INDEX(Spaces!$G$6:$G$105,MATCH($B153,SPACE_NAMES,0)),0))))</f>
        <v/>
      </c>
      <c r="N153" s="46" t="str">
        <f aca="false">IF(OR(J153="",I153=""),"",I153*J153/1000)</f>
        <v/>
      </c>
      <c r="O153" s="44" t="str">
        <f aca="false">IF(N153="","",N153*M153)</f>
        <v/>
      </c>
      <c r="P153" s="51" t="str">
        <f aca="false">IF(OR(O153="",RATE=""),"",O153*RATE)</f>
        <v/>
      </c>
      <c r="Q153" s="42"/>
      <c r="R153" s="40"/>
      <c r="S153" s="40"/>
      <c r="T153" s="40"/>
      <c r="U153" s="40"/>
      <c r="V153" s="40"/>
      <c r="W153" s="40"/>
      <c r="X153" s="40"/>
      <c r="Y153" s="40"/>
      <c r="Z153" s="43"/>
      <c r="AA153" s="43"/>
      <c r="AB153" s="52"/>
      <c r="AC153" s="52"/>
      <c r="AD153" s="52"/>
      <c r="AE153" s="44" t="str">
        <f aca="false">IF(AND(U153="In scope",Z153&lt;&gt;"",J153&lt;&gt;"",N153&lt;&gt;""),Z153*IF(AA153="",J153,AA153)*M153/1000,"")</f>
        <v/>
      </c>
      <c r="AF153" s="44" t="str">
        <f aca="false">IF(AE153="","",O153-AE153)</f>
        <v/>
      </c>
      <c r="AG153" s="46" t="str">
        <f aca="false">IF(AE153="","",N153-Z153*IF(AA153="",J153,AA153)/1000)</f>
        <v/>
      </c>
      <c r="AH153" s="51" t="str">
        <f aca="false">IF(OR(AF153="",RATE=""),"",AF153*RATE)</f>
        <v/>
      </c>
      <c r="AI153" s="51" t="str">
        <f aca="false">IF(AE153="","",IF(AA153="",J153,AA153)*(N(AB153)+N(AC153)))</f>
        <v/>
      </c>
      <c r="AJ153" s="51" t="str">
        <f aca="false">IF(AE153="","",IF(AA153="",J153,AA153)*N(AD153))</f>
        <v/>
      </c>
      <c r="AK153" s="51" t="str">
        <f aca="false">IF(AE153="","",AI153-AJ153)</f>
        <v/>
      </c>
      <c r="AL153" s="53" t="str">
        <f aca="false">IF(OR(AK153="",AH153="",N(AH153)&lt;=0),"",AK153/AH153)</f>
        <v/>
      </c>
    </row>
    <row r="154" customFormat="false" ht="15" hidden="false" customHeight="false" outlineLevel="0" collapsed="false">
      <c r="A154" s="45" t="str">
        <f aca="false">IF(AND(B154="",D154=""),"",ROW()-5)</f>
        <v/>
      </c>
      <c r="B154" s="40"/>
      <c r="C154" s="50" t="str">
        <f aca="false">IF(B154="","",IFERROR(INDEX(Spaces!$A$6:$A$105,MATCH($B154,SPACE_NAMES,0)),""))</f>
        <v/>
      </c>
      <c r="D154" s="40"/>
      <c r="E154" s="40"/>
      <c r="F154" s="40"/>
      <c r="G154" s="45" t="str">
        <f aca="false">IF(D154="","",IFERROR(INDEX(FX_WATTS,MATCH(D154,FX_NAMES,0)),""))</f>
        <v/>
      </c>
      <c r="H154" s="43"/>
      <c r="I154" s="45" t="str">
        <f aca="false">IF(H154&lt;&gt;"",H154,G154)</f>
        <v/>
      </c>
      <c r="J154" s="43"/>
      <c r="K154" s="42"/>
      <c r="L154" s="43"/>
      <c r="M154" s="44" t="str">
        <f aca="false">IF(J154="","",IF(K154&lt;&gt;"",K154,N(IFERROR(INDEX(Spaces!$F$6:$F$105,MATCH($B154,SPACE_NAMES,0)),0)))*IF(L154&lt;&gt;"",L154,N(IFERROR(INDEX(Spaces!$G$6:$G$105,MATCH($B154,SPACE_NAMES,0)),0))))</f>
        <v/>
      </c>
      <c r="N154" s="46" t="str">
        <f aca="false">IF(OR(J154="",I154=""),"",I154*J154/1000)</f>
        <v/>
      </c>
      <c r="O154" s="44" t="str">
        <f aca="false">IF(N154="","",N154*M154)</f>
        <v/>
      </c>
      <c r="P154" s="51" t="str">
        <f aca="false">IF(OR(O154="",RATE=""),"",O154*RATE)</f>
        <v/>
      </c>
      <c r="Q154" s="42"/>
      <c r="R154" s="40"/>
      <c r="S154" s="40"/>
      <c r="T154" s="40"/>
      <c r="U154" s="40"/>
      <c r="V154" s="40"/>
      <c r="W154" s="40"/>
      <c r="X154" s="40"/>
      <c r="Y154" s="40"/>
      <c r="Z154" s="43"/>
      <c r="AA154" s="43"/>
      <c r="AB154" s="52"/>
      <c r="AC154" s="52"/>
      <c r="AD154" s="52"/>
      <c r="AE154" s="44" t="str">
        <f aca="false">IF(AND(U154="In scope",Z154&lt;&gt;"",J154&lt;&gt;"",N154&lt;&gt;""),Z154*IF(AA154="",J154,AA154)*M154/1000,"")</f>
        <v/>
      </c>
      <c r="AF154" s="44" t="str">
        <f aca="false">IF(AE154="","",O154-AE154)</f>
        <v/>
      </c>
      <c r="AG154" s="46" t="str">
        <f aca="false">IF(AE154="","",N154-Z154*IF(AA154="",J154,AA154)/1000)</f>
        <v/>
      </c>
      <c r="AH154" s="51" t="str">
        <f aca="false">IF(OR(AF154="",RATE=""),"",AF154*RATE)</f>
        <v/>
      </c>
      <c r="AI154" s="51" t="str">
        <f aca="false">IF(AE154="","",IF(AA154="",J154,AA154)*(N(AB154)+N(AC154)))</f>
        <v/>
      </c>
      <c r="AJ154" s="51" t="str">
        <f aca="false">IF(AE154="","",IF(AA154="",J154,AA154)*N(AD154))</f>
        <v/>
      </c>
      <c r="AK154" s="51" t="str">
        <f aca="false">IF(AE154="","",AI154-AJ154)</f>
        <v/>
      </c>
      <c r="AL154" s="53" t="str">
        <f aca="false">IF(OR(AK154="",AH154="",N(AH154)&lt;=0),"",AK154/AH154)</f>
        <v/>
      </c>
    </row>
    <row r="155" customFormat="false" ht="15" hidden="false" customHeight="false" outlineLevel="0" collapsed="false">
      <c r="A155" s="45" t="str">
        <f aca="false">IF(AND(B155="",D155=""),"",ROW()-5)</f>
        <v/>
      </c>
      <c r="B155" s="40"/>
      <c r="C155" s="50" t="str">
        <f aca="false">IF(B155="","",IFERROR(INDEX(Spaces!$A$6:$A$105,MATCH($B155,SPACE_NAMES,0)),""))</f>
        <v/>
      </c>
      <c r="D155" s="40"/>
      <c r="E155" s="40"/>
      <c r="F155" s="40"/>
      <c r="G155" s="45" t="str">
        <f aca="false">IF(D155="","",IFERROR(INDEX(FX_WATTS,MATCH(D155,FX_NAMES,0)),""))</f>
        <v/>
      </c>
      <c r="H155" s="43"/>
      <c r="I155" s="45" t="str">
        <f aca="false">IF(H155&lt;&gt;"",H155,G155)</f>
        <v/>
      </c>
      <c r="J155" s="43"/>
      <c r="K155" s="42"/>
      <c r="L155" s="43"/>
      <c r="M155" s="44" t="str">
        <f aca="false">IF(J155="","",IF(K155&lt;&gt;"",K155,N(IFERROR(INDEX(Spaces!$F$6:$F$105,MATCH($B155,SPACE_NAMES,0)),0)))*IF(L155&lt;&gt;"",L155,N(IFERROR(INDEX(Spaces!$G$6:$G$105,MATCH($B155,SPACE_NAMES,0)),0))))</f>
        <v/>
      </c>
      <c r="N155" s="46" t="str">
        <f aca="false">IF(OR(J155="",I155=""),"",I155*J155/1000)</f>
        <v/>
      </c>
      <c r="O155" s="44" t="str">
        <f aca="false">IF(N155="","",N155*M155)</f>
        <v/>
      </c>
      <c r="P155" s="51" t="str">
        <f aca="false">IF(OR(O155="",RATE=""),"",O155*RATE)</f>
        <v/>
      </c>
      <c r="Q155" s="42"/>
      <c r="R155" s="40"/>
      <c r="S155" s="40"/>
      <c r="T155" s="40"/>
      <c r="U155" s="40"/>
      <c r="V155" s="40"/>
      <c r="W155" s="40"/>
      <c r="X155" s="40"/>
      <c r="Y155" s="40"/>
      <c r="Z155" s="43"/>
      <c r="AA155" s="43"/>
      <c r="AB155" s="52"/>
      <c r="AC155" s="52"/>
      <c r="AD155" s="52"/>
      <c r="AE155" s="44" t="str">
        <f aca="false">IF(AND(U155="In scope",Z155&lt;&gt;"",J155&lt;&gt;"",N155&lt;&gt;""),Z155*IF(AA155="",J155,AA155)*M155/1000,"")</f>
        <v/>
      </c>
      <c r="AF155" s="44" t="str">
        <f aca="false">IF(AE155="","",O155-AE155)</f>
        <v/>
      </c>
      <c r="AG155" s="46" t="str">
        <f aca="false">IF(AE155="","",N155-Z155*IF(AA155="",J155,AA155)/1000)</f>
        <v/>
      </c>
      <c r="AH155" s="51" t="str">
        <f aca="false">IF(OR(AF155="",RATE=""),"",AF155*RATE)</f>
        <v/>
      </c>
      <c r="AI155" s="51" t="str">
        <f aca="false">IF(AE155="","",IF(AA155="",J155,AA155)*(N(AB155)+N(AC155)))</f>
        <v/>
      </c>
      <c r="AJ155" s="51" t="str">
        <f aca="false">IF(AE155="","",IF(AA155="",J155,AA155)*N(AD155))</f>
        <v/>
      </c>
      <c r="AK155" s="51" t="str">
        <f aca="false">IF(AE155="","",AI155-AJ155)</f>
        <v/>
      </c>
      <c r="AL155" s="53" t="str">
        <f aca="false">IF(OR(AK155="",AH155="",N(AH155)&lt;=0),"",AK155/AH155)</f>
        <v/>
      </c>
    </row>
    <row r="156" customFormat="false" ht="15" hidden="false" customHeight="false" outlineLevel="0" collapsed="false">
      <c r="A156" s="45" t="str">
        <f aca="false">IF(AND(B156="",D156=""),"",ROW()-5)</f>
        <v/>
      </c>
      <c r="B156" s="40"/>
      <c r="C156" s="50" t="str">
        <f aca="false">IF(B156="","",IFERROR(INDEX(Spaces!$A$6:$A$105,MATCH($B156,SPACE_NAMES,0)),""))</f>
        <v/>
      </c>
      <c r="D156" s="40"/>
      <c r="E156" s="40"/>
      <c r="F156" s="40"/>
      <c r="G156" s="45" t="str">
        <f aca="false">IF(D156="","",IFERROR(INDEX(FX_WATTS,MATCH(D156,FX_NAMES,0)),""))</f>
        <v/>
      </c>
      <c r="H156" s="43"/>
      <c r="I156" s="45" t="str">
        <f aca="false">IF(H156&lt;&gt;"",H156,G156)</f>
        <v/>
      </c>
      <c r="J156" s="43"/>
      <c r="K156" s="42"/>
      <c r="L156" s="43"/>
      <c r="M156" s="44" t="str">
        <f aca="false">IF(J156="","",IF(K156&lt;&gt;"",K156,N(IFERROR(INDEX(Spaces!$F$6:$F$105,MATCH($B156,SPACE_NAMES,0)),0)))*IF(L156&lt;&gt;"",L156,N(IFERROR(INDEX(Spaces!$G$6:$G$105,MATCH($B156,SPACE_NAMES,0)),0))))</f>
        <v/>
      </c>
      <c r="N156" s="46" t="str">
        <f aca="false">IF(OR(J156="",I156=""),"",I156*J156/1000)</f>
        <v/>
      </c>
      <c r="O156" s="44" t="str">
        <f aca="false">IF(N156="","",N156*M156)</f>
        <v/>
      </c>
      <c r="P156" s="51" t="str">
        <f aca="false">IF(OR(O156="",RATE=""),"",O156*RATE)</f>
        <v/>
      </c>
      <c r="Q156" s="42"/>
      <c r="R156" s="40"/>
      <c r="S156" s="40"/>
      <c r="T156" s="40"/>
      <c r="U156" s="40"/>
      <c r="V156" s="40"/>
      <c r="W156" s="40"/>
      <c r="X156" s="40"/>
      <c r="Y156" s="40"/>
      <c r="Z156" s="43"/>
      <c r="AA156" s="43"/>
      <c r="AB156" s="52"/>
      <c r="AC156" s="52"/>
      <c r="AD156" s="52"/>
      <c r="AE156" s="44" t="str">
        <f aca="false">IF(AND(U156="In scope",Z156&lt;&gt;"",J156&lt;&gt;"",N156&lt;&gt;""),Z156*IF(AA156="",J156,AA156)*M156/1000,"")</f>
        <v/>
      </c>
      <c r="AF156" s="44" t="str">
        <f aca="false">IF(AE156="","",O156-AE156)</f>
        <v/>
      </c>
      <c r="AG156" s="46" t="str">
        <f aca="false">IF(AE156="","",N156-Z156*IF(AA156="",J156,AA156)/1000)</f>
        <v/>
      </c>
      <c r="AH156" s="51" t="str">
        <f aca="false">IF(OR(AF156="",RATE=""),"",AF156*RATE)</f>
        <v/>
      </c>
      <c r="AI156" s="51" t="str">
        <f aca="false">IF(AE156="","",IF(AA156="",J156,AA156)*(N(AB156)+N(AC156)))</f>
        <v/>
      </c>
      <c r="AJ156" s="51" t="str">
        <f aca="false">IF(AE156="","",IF(AA156="",J156,AA156)*N(AD156))</f>
        <v/>
      </c>
      <c r="AK156" s="51" t="str">
        <f aca="false">IF(AE156="","",AI156-AJ156)</f>
        <v/>
      </c>
      <c r="AL156" s="53" t="str">
        <f aca="false">IF(OR(AK156="",AH156="",N(AH156)&lt;=0),"",AK156/AH156)</f>
        <v/>
      </c>
    </row>
    <row r="157" customFormat="false" ht="15" hidden="false" customHeight="false" outlineLevel="0" collapsed="false">
      <c r="A157" s="45" t="str">
        <f aca="false">IF(AND(B157="",D157=""),"",ROW()-5)</f>
        <v/>
      </c>
      <c r="B157" s="40"/>
      <c r="C157" s="50" t="str">
        <f aca="false">IF(B157="","",IFERROR(INDEX(Spaces!$A$6:$A$105,MATCH($B157,SPACE_NAMES,0)),""))</f>
        <v/>
      </c>
      <c r="D157" s="40"/>
      <c r="E157" s="40"/>
      <c r="F157" s="40"/>
      <c r="G157" s="45" t="str">
        <f aca="false">IF(D157="","",IFERROR(INDEX(FX_WATTS,MATCH(D157,FX_NAMES,0)),""))</f>
        <v/>
      </c>
      <c r="H157" s="43"/>
      <c r="I157" s="45" t="str">
        <f aca="false">IF(H157&lt;&gt;"",H157,G157)</f>
        <v/>
      </c>
      <c r="J157" s="43"/>
      <c r="K157" s="42"/>
      <c r="L157" s="43"/>
      <c r="M157" s="44" t="str">
        <f aca="false">IF(J157="","",IF(K157&lt;&gt;"",K157,N(IFERROR(INDEX(Spaces!$F$6:$F$105,MATCH($B157,SPACE_NAMES,0)),0)))*IF(L157&lt;&gt;"",L157,N(IFERROR(INDEX(Spaces!$G$6:$G$105,MATCH($B157,SPACE_NAMES,0)),0))))</f>
        <v/>
      </c>
      <c r="N157" s="46" t="str">
        <f aca="false">IF(OR(J157="",I157=""),"",I157*J157/1000)</f>
        <v/>
      </c>
      <c r="O157" s="44" t="str">
        <f aca="false">IF(N157="","",N157*M157)</f>
        <v/>
      </c>
      <c r="P157" s="51" t="str">
        <f aca="false">IF(OR(O157="",RATE=""),"",O157*RATE)</f>
        <v/>
      </c>
      <c r="Q157" s="42"/>
      <c r="R157" s="40"/>
      <c r="S157" s="40"/>
      <c r="T157" s="40"/>
      <c r="U157" s="40"/>
      <c r="V157" s="40"/>
      <c r="W157" s="40"/>
      <c r="X157" s="40"/>
      <c r="Y157" s="40"/>
      <c r="Z157" s="43"/>
      <c r="AA157" s="43"/>
      <c r="AB157" s="52"/>
      <c r="AC157" s="52"/>
      <c r="AD157" s="52"/>
      <c r="AE157" s="44" t="str">
        <f aca="false">IF(AND(U157="In scope",Z157&lt;&gt;"",J157&lt;&gt;"",N157&lt;&gt;""),Z157*IF(AA157="",J157,AA157)*M157/1000,"")</f>
        <v/>
      </c>
      <c r="AF157" s="44" t="str">
        <f aca="false">IF(AE157="","",O157-AE157)</f>
        <v/>
      </c>
      <c r="AG157" s="46" t="str">
        <f aca="false">IF(AE157="","",N157-Z157*IF(AA157="",J157,AA157)/1000)</f>
        <v/>
      </c>
      <c r="AH157" s="51" t="str">
        <f aca="false">IF(OR(AF157="",RATE=""),"",AF157*RATE)</f>
        <v/>
      </c>
      <c r="AI157" s="51" t="str">
        <f aca="false">IF(AE157="","",IF(AA157="",J157,AA157)*(N(AB157)+N(AC157)))</f>
        <v/>
      </c>
      <c r="AJ157" s="51" t="str">
        <f aca="false">IF(AE157="","",IF(AA157="",J157,AA157)*N(AD157))</f>
        <v/>
      </c>
      <c r="AK157" s="51" t="str">
        <f aca="false">IF(AE157="","",AI157-AJ157)</f>
        <v/>
      </c>
      <c r="AL157" s="53" t="str">
        <f aca="false">IF(OR(AK157="",AH157="",N(AH157)&lt;=0),"",AK157/AH157)</f>
        <v/>
      </c>
    </row>
    <row r="158" customFormat="false" ht="15" hidden="false" customHeight="false" outlineLevel="0" collapsed="false">
      <c r="A158" s="45" t="str">
        <f aca="false">IF(AND(B158="",D158=""),"",ROW()-5)</f>
        <v/>
      </c>
      <c r="B158" s="40"/>
      <c r="C158" s="50" t="str">
        <f aca="false">IF(B158="","",IFERROR(INDEX(Spaces!$A$6:$A$105,MATCH($B158,SPACE_NAMES,0)),""))</f>
        <v/>
      </c>
      <c r="D158" s="40"/>
      <c r="E158" s="40"/>
      <c r="F158" s="40"/>
      <c r="G158" s="45" t="str">
        <f aca="false">IF(D158="","",IFERROR(INDEX(FX_WATTS,MATCH(D158,FX_NAMES,0)),""))</f>
        <v/>
      </c>
      <c r="H158" s="43"/>
      <c r="I158" s="45" t="str">
        <f aca="false">IF(H158&lt;&gt;"",H158,G158)</f>
        <v/>
      </c>
      <c r="J158" s="43"/>
      <c r="K158" s="42"/>
      <c r="L158" s="43"/>
      <c r="M158" s="44" t="str">
        <f aca="false">IF(J158="","",IF(K158&lt;&gt;"",K158,N(IFERROR(INDEX(Spaces!$F$6:$F$105,MATCH($B158,SPACE_NAMES,0)),0)))*IF(L158&lt;&gt;"",L158,N(IFERROR(INDEX(Spaces!$G$6:$G$105,MATCH($B158,SPACE_NAMES,0)),0))))</f>
        <v/>
      </c>
      <c r="N158" s="46" t="str">
        <f aca="false">IF(OR(J158="",I158=""),"",I158*J158/1000)</f>
        <v/>
      </c>
      <c r="O158" s="44" t="str">
        <f aca="false">IF(N158="","",N158*M158)</f>
        <v/>
      </c>
      <c r="P158" s="51" t="str">
        <f aca="false">IF(OR(O158="",RATE=""),"",O158*RATE)</f>
        <v/>
      </c>
      <c r="Q158" s="42"/>
      <c r="R158" s="40"/>
      <c r="S158" s="40"/>
      <c r="T158" s="40"/>
      <c r="U158" s="40"/>
      <c r="V158" s="40"/>
      <c r="W158" s="40"/>
      <c r="X158" s="40"/>
      <c r="Y158" s="40"/>
      <c r="Z158" s="43"/>
      <c r="AA158" s="43"/>
      <c r="AB158" s="52"/>
      <c r="AC158" s="52"/>
      <c r="AD158" s="52"/>
      <c r="AE158" s="44" t="str">
        <f aca="false">IF(AND(U158="In scope",Z158&lt;&gt;"",J158&lt;&gt;"",N158&lt;&gt;""),Z158*IF(AA158="",J158,AA158)*M158/1000,"")</f>
        <v/>
      </c>
      <c r="AF158" s="44" t="str">
        <f aca="false">IF(AE158="","",O158-AE158)</f>
        <v/>
      </c>
      <c r="AG158" s="46" t="str">
        <f aca="false">IF(AE158="","",N158-Z158*IF(AA158="",J158,AA158)/1000)</f>
        <v/>
      </c>
      <c r="AH158" s="51" t="str">
        <f aca="false">IF(OR(AF158="",RATE=""),"",AF158*RATE)</f>
        <v/>
      </c>
      <c r="AI158" s="51" t="str">
        <f aca="false">IF(AE158="","",IF(AA158="",J158,AA158)*(N(AB158)+N(AC158)))</f>
        <v/>
      </c>
      <c r="AJ158" s="51" t="str">
        <f aca="false">IF(AE158="","",IF(AA158="",J158,AA158)*N(AD158))</f>
        <v/>
      </c>
      <c r="AK158" s="51" t="str">
        <f aca="false">IF(AE158="","",AI158-AJ158)</f>
        <v/>
      </c>
      <c r="AL158" s="53" t="str">
        <f aca="false">IF(OR(AK158="",AH158="",N(AH158)&lt;=0),"",AK158/AH158)</f>
        <v/>
      </c>
    </row>
    <row r="159" customFormat="false" ht="15" hidden="false" customHeight="false" outlineLevel="0" collapsed="false">
      <c r="A159" s="45" t="str">
        <f aca="false">IF(AND(B159="",D159=""),"",ROW()-5)</f>
        <v/>
      </c>
      <c r="B159" s="40"/>
      <c r="C159" s="50" t="str">
        <f aca="false">IF(B159="","",IFERROR(INDEX(Spaces!$A$6:$A$105,MATCH($B159,SPACE_NAMES,0)),""))</f>
        <v/>
      </c>
      <c r="D159" s="40"/>
      <c r="E159" s="40"/>
      <c r="F159" s="40"/>
      <c r="G159" s="45" t="str">
        <f aca="false">IF(D159="","",IFERROR(INDEX(FX_WATTS,MATCH(D159,FX_NAMES,0)),""))</f>
        <v/>
      </c>
      <c r="H159" s="43"/>
      <c r="I159" s="45" t="str">
        <f aca="false">IF(H159&lt;&gt;"",H159,G159)</f>
        <v/>
      </c>
      <c r="J159" s="43"/>
      <c r="K159" s="42"/>
      <c r="L159" s="43"/>
      <c r="M159" s="44" t="str">
        <f aca="false">IF(J159="","",IF(K159&lt;&gt;"",K159,N(IFERROR(INDEX(Spaces!$F$6:$F$105,MATCH($B159,SPACE_NAMES,0)),0)))*IF(L159&lt;&gt;"",L159,N(IFERROR(INDEX(Spaces!$G$6:$G$105,MATCH($B159,SPACE_NAMES,0)),0))))</f>
        <v/>
      </c>
      <c r="N159" s="46" t="str">
        <f aca="false">IF(OR(J159="",I159=""),"",I159*J159/1000)</f>
        <v/>
      </c>
      <c r="O159" s="44" t="str">
        <f aca="false">IF(N159="","",N159*M159)</f>
        <v/>
      </c>
      <c r="P159" s="51" t="str">
        <f aca="false">IF(OR(O159="",RATE=""),"",O159*RATE)</f>
        <v/>
      </c>
      <c r="Q159" s="42"/>
      <c r="R159" s="40"/>
      <c r="S159" s="40"/>
      <c r="T159" s="40"/>
      <c r="U159" s="40"/>
      <c r="V159" s="40"/>
      <c r="W159" s="40"/>
      <c r="X159" s="40"/>
      <c r="Y159" s="40"/>
      <c r="Z159" s="43"/>
      <c r="AA159" s="43"/>
      <c r="AB159" s="52"/>
      <c r="AC159" s="52"/>
      <c r="AD159" s="52"/>
      <c r="AE159" s="44" t="str">
        <f aca="false">IF(AND(U159="In scope",Z159&lt;&gt;"",J159&lt;&gt;"",N159&lt;&gt;""),Z159*IF(AA159="",J159,AA159)*M159/1000,"")</f>
        <v/>
      </c>
      <c r="AF159" s="44" t="str">
        <f aca="false">IF(AE159="","",O159-AE159)</f>
        <v/>
      </c>
      <c r="AG159" s="46" t="str">
        <f aca="false">IF(AE159="","",N159-Z159*IF(AA159="",J159,AA159)/1000)</f>
        <v/>
      </c>
      <c r="AH159" s="51" t="str">
        <f aca="false">IF(OR(AF159="",RATE=""),"",AF159*RATE)</f>
        <v/>
      </c>
      <c r="AI159" s="51" t="str">
        <f aca="false">IF(AE159="","",IF(AA159="",J159,AA159)*(N(AB159)+N(AC159)))</f>
        <v/>
      </c>
      <c r="AJ159" s="51" t="str">
        <f aca="false">IF(AE159="","",IF(AA159="",J159,AA159)*N(AD159))</f>
        <v/>
      </c>
      <c r="AK159" s="51" t="str">
        <f aca="false">IF(AE159="","",AI159-AJ159)</f>
        <v/>
      </c>
      <c r="AL159" s="53" t="str">
        <f aca="false">IF(OR(AK159="",AH159="",N(AH159)&lt;=0),"",AK159/AH159)</f>
        <v/>
      </c>
    </row>
    <row r="160" customFormat="false" ht="15" hidden="false" customHeight="false" outlineLevel="0" collapsed="false">
      <c r="A160" s="45" t="str">
        <f aca="false">IF(AND(B160="",D160=""),"",ROW()-5)</f>
        <v/>
      </c>
      <c r="B160" s="40"/>
      <c r="C160" s="50" t="str">
        <f aca="false">IF(B160="","",IFERROR(INDEX(Spaces!$A$6:$A$105,MATCH($B160,SPACE_NAMES,0)),""))</f>
        <v/>
      </c>
      <c r="D160" s="40"/>
      <c r="E160" s="40"/>
      <c r="F160" s="40"/>
      <c r="G160" s="45" t="str">
        <f aca="false">IF(D160="","",IFERROR(INDEX(FX_WATTS,MATCH(D160,FX_NAMES,0)),""))</f>
        <v/>
      </c>
      <c r="H160" s="43"/>
      <c r="I160" s="45" t="str">
        <f aca="false">IF(H160&lt;&gt;"",H160,G160)</f>
        <v/>
      </c>
      <c r="J160" s="43"/>
      <c r="K160" s="42"/>
      <c r="L160" s="43"/>
      <c r="M160" s="44" t="str">
        <f aca="false">IF(J160="","",IF(K160&lt;&gt;"",K160,N(IFERROR(INDEX(Spaces!$F$6:$F$105,MATCH($B160,SPACE_NAMES,0)),0)))*IF(L160&lt;&gt;"",L160,N(IFERROR(INDEX(Spaces!$G$6:$G$105,MATCH($B160,SPACE_NAMES,0)),0))))</f>
        <v/>
      </c>
      <c r="N160" s="46" t="str">
        <f aca="false">IF(OR(J160="",I160=""),"",I160*J160/1000)</f>
        <v/>
      </c>
      <c r="O160" s="44" t="str">
        <f aca="false">IF(N160="","",N160*M160)</f>
        <v/>
      </c>
      <c r="P160" s="51" t="str">
        <f aca="false">IF(OR(O160="",RATE=""),"",O160*RATE)</f>
        <v/>
      </c>
      <c r="Q160" s="42"/>
      <c r="R160" s="40"/>
      <c r="S160" s="40"/>
      <c r="T160" s="40"/>
      <c r="U160" s="40"/>
      <c r="V160" s="40"/>
      <c r="W160" s="40"/>
      <c r="X160" s="40"/>
      <c r="Y160" s="40"/>
      <c r="Z160" s="43"/>
      <c r="AA160" s="43"/>
      <c r="AB160" s="52"/>
      <c r="AC160" s="52"/>
      <c r="AD160" s="52"/>
      <c r="AE160" s="44" t="str">
        <f aca="false">IF(AND(U160="In scope",Z160&lt;&gt;"",J160&lt;&gt;"",N160&lt;&gt;""),Z160*IF(AA160="",J160,AA160)*M160/1000,"")</f>
        <v/>
      </c>
      <c r="AF160" s="44" t="str">
        <f aca="false">IF(AE160="","",O160-AE160)</f>
        <v/>
      </c>
      <c r="AG160" s="46" t="str">
        <f aca="false">IF(AE160="","",N160-Z160*IF(AA160="",J160,AA160)/1000)</f>
        <v/>
      </c>
      <c r="AH160" s="51" t="str">
        <f aca="false">IF(OR(AF160="",RATE=""),"",AF160*RATE)</f>
        <v/>
      </c>
      <c r="AI160" s="51" t="str">
        <f aca="false">IF(AE160="","",IF(AA160="",J160,AA160)*(N(AB160)+N(AC160)))</f>
        <v/>
      </c>
      <c r="AJ160" s="51" t="str">
        <f aca="false">IF(AE160="","",IF(AA160="",J160,AA160)*N(AD160))</f>
        <v/>
      </c>
      <c r="AK160" s="51" t="str">
        <f aca="false">IF(AE160="","",AI160-AJ160)</f>
        <v/>
      </c>
      <c r="AL160" s="53" t="str">
        <f aca="false">IF(OR(AK160="",AH160="",N(AH160)&lt;=0),"",AK160/AH160)</f>
        <v/>
      </c>
    </row>
    <row r="161" customFormat="false" ht="15" hidden="false" customHeight="false" outlineLevel="0" collapsed="false">
      <c r="A161" s="45" t="str">
        <f aca="false">IF(AND(B161="",D161=""),"",ROW()-5)</f>
        <v/>
      </c>
      <c r="B161" s="40"/>
      <c r="C161" s="50" t="str">
        <f aca="false">IF(B161="","",IFERROR(INDEX(Spaces!$A$6:$A$105,MATCH($B161,SPACE_NAMES,0)),""))</f>
        <v/>
      </c>
      <c r="D161" s="40"/>
      <c r="E161" s="40"/>
      <c r="F161" s="40"/>
      <c r="G161" s="45" t="str">
        <f aca="false">IF(D161="","",IFERROR(INDEX(FX_WATTS,MATCH(D161,FX_NAMES,0)),""))</f>
        <v/>
      </c>
      <c r="H161" s="43"/>
      <c r="I161" s="45" t="str">
        <f aca="false">IF(H161&lt;&gt;"",H161,G161)</f>
        <v/>
      </c>
      <c r="J161" s="43"/>
      <c r="K161" s="42"/>
      <c r="L161" s="43"/>
      <c r="M161" s="44" t="str">
        <f aca="false">IF(J161="","",IF(K161&lt;&gt;"",K161,N(IFERROR(INDEX(Spaces!$F$6:$F$105,MATCH($B161,SPACE_NAMES,0)),0)))*IF(L161&lt;&gt;"",L161,N(IFERROR(INDEX(Spaces!$G$6:$G$105,MATCH($B161,SPACE_NAMES,0)),0))))</f>
        <v/>
      </c>
      <c r="N161" s="46" t="str">
        <f aca="false">IF(OR(J161="",I161=""),"",I161*J161/1000)</f>
        <v/>
      </c>
      <c r="O161" s="44" t="str">
        <f aca="false">IF(N161="","",N161*M161)</f>
        <v/>
      </c>
      <c r="P161" s="51" t="str">
        <f aca="false">IF(OR(O161="",RATE=""),"",O161*RATE)</f>
        <v/>
      </c>
      <c r="Q161" s="42"/>
      <c r="R161" s="40"/>
      <c r="S161" s="40"/>
      <c r="T161" s="40"/>
      <c r="U161" s="40"/>
      <c r="V161" s="40"/>
      <c r="W161" s="40"/>
      <c r="X161" s="40"/>
      <c r="Y161" s="40"/>
      <c r="Z161" s="43"/>
      <c r="AA161" s="43"/>
      <c r="AB161" s="52"/>
      <c r="AC161" s="52"/>
      <c r="AD161" s="52"/>
      <c r="AE161" s="44" t="str">
        <f aca="false">IF(AND(U161="In scope",Z161&lt;&gt;"",J161&lt;&gt;"",N161&lt;&gt;""),Z161*IF(AA161="",J161,AA161)*M161/1000,"")</f>
        <v/>
      </c>
      <c r="AF161" s="44" t="str">
        <f aca="false">IF(AE161="","",O161-AE161)</f>
        <v/>
      </c>
      <c r="AG161" s="46" t="str">
        <f aca="false">IF(AE161="","",N161-Z161*IF(AA161="",J161,AA161)/1000)</f>
        <v/>
      </c>
      <c r="AH161" s="51" t="str">
        <f aca="false">IF(OR(AF161="",RATE=""),"",AF161*RATE)</f>
        <v/>
      </c>
      <c r="AI161" s="51" t="str">
        <f aca="false">IF(AE161="","",IF(AA161="",J161,AA161)*(N(AB161)+N(AC161)))</f>
        <v/>
      </c>
      <c r="AJ161" s="51" t="str">
        <f aca="false">IF(AE161="","",IF(AA161="",J161,AA161)*N(AD161))</f>
        <v/>
      </c>
      <c r="AK161" s="51" t="str">
        <f aca="false">IF(AE161="","",AI161-AJ161)</f>
        <v/>
      </c>
      <c r="AL161" s="53" t="str">
        <f aca="false">IF(OR(AK161="",AH161="",N(AH161)&lt;=0),"",AK161/AH161)</f>
        <v/>
      </c>
    </row>
    <row r="162" customFormat="false" ht="15" hidden="false" customHeight="false" outlineLevel="0" collapsed="false">
      <c r="A162" s="45" t="str">
        <f aca="false">IF(AND(B162="",D162=""),"",ROW()-5)</f>
        <v/>
      </c>
      <c r="B162" s="40"/>
      <c r="C162" s="50" t="str">
        <f aca="false">IF(B162="","",IFERROR(INDEX(Spaces!$A$6:$A$105,MATCH($B162,SPACE_NAMES,0)),""))</f>
        <v/>
      </c>
      <c r="D162" s="40"/>
      <c r="E162" s="40"/>
      <c r="F162" s="40"/>
      <c r="G162" s="45" t="str">
        <f aca="false">IF(D162="","",IFERROR(INDEX(FX_WATTS,MATCH(D162,FX_NAMES,0)),""))</f>
        <v/>
      </c>
      <c r="H162" s="43"/>
      <c r="I162" s="45" t="str">
        <f aca="false">IF(H162&lt;&gt;"",H162,G162)</f>
        <v/>
      </c>
      <c r="J162" s="43"/>
      <c r="K162" s="42"/>
      <c r="L162" s="43"/>
      <c r="M162" s="44" t="str">
        <f aca="false">IF(J162="","",IF(K162&lt;&gt;"",K162,N(IFERROR(INDEX(Spaces!$F$6:$F$105,MATCH($B162,SPACE_NAMES,0)),0)))*IF(L162&lt;&gt;"",L162,N(IFERROR(INDEX(Spaces!$G$6:$G$105,MATCH($B162,SPACE_NAMES,0)),0))))</f>
        <v/>
      </c>
      <c r="N162" s="46" t="str">
        <f aca="false">IF(OR(J162="",I162=""),"",I162*J162/1000)</f>
        <v/>
      </c>
      <c r="O162" s="44" t="str">
        <f aca="false">IF(N162="","",N162*M162)</f>
        <v/>
      </c>
      <c r="P162" s="51" t="str">
        <f aca="false">IF(OR(O162="",RATE=""),"",O162*RATE)</f>
        <v/>
      </c>
      <c r="Q162" s="42"/>
      <c r="R162" s="40"/>
      <c r="S162" s="40"/>
      <c r="T162" s="40"/>
      <c r="U162" s="40"/>
      <c r="V162" s="40"/>
      <c r="W162" s="40"/>
      <c r="X162" s="40"/>
      <c r="Y162" s="40"/>
      <c r="Z162" s="43"/>
      <c r="AA162" s="43"/>
      <c r="AB162" s="52"/>
      <c r="AC162" s="52"/>
      <c r="AD162" s="52"/>
      <c r="AE162" s="44" t="str">
        <f aca="false">IF(AND(U162="In scope",Z162&lt;&gt;"",J162&lt;&gt;"",N162&lt;&gt;""),Z162*IF(AA162="",J162,AA162)*M162/1000,"")</f>
        <v/>
      </c>
      <c r="AF162" s="44" t="str">
        <f aca="false">IF(AE162="","",O162-AE162)</f>
        <v/>
      </c>
      <c r="AG162" s="46" t="str">
        <f aca="false">IF(AE162="","",N162-Z162*IF(AA162="",J162,AA162)/1000)</f>
        <v/>
      </c>
      <c r="AH162" s="51" t="str">
        <f aca="false">IF(OR(AF162="",RATE=""),"",AF162*RATE)</f>
        <v/>
      </c>
      <c r="AI162" s="51" t="str">
        <f aca="false">IF(AE162="","",IF(AA162="",J162,AA162)*(N(AB162)+N(AC162)))</f>
        <v/>
      </c>
      <c r="AJ162" s="51" t="str">
        <f aca="false">IF(AE162="","",IF(AA162="",J162,AA162)*N(AD162))</f>
        <v/>
      </c>
      <c r="AK162" s="51" t="str">
        <f aca="false">IF(AE162="","",AI162-AJ162)</f>
        <v/>
      </c>
      <c r="AL162" s="53" t="str">
        <f aca="false">IF(OR(AK162="",AH162="",N(AH162)&lt;=0),"",AK162/AH162)</f>
        <v/>
      </c>
    </row>
    <row r="163" customFormat="false" ht="15" hidden="false" customHeight="false" outlineLevel="0" collapsed="false">
      <c r="A163" s="45" t="str">
        <f aca="false">IF(AND(B163="",D163=""),"",ROW()-5)</f>
        <v/>
      </c>
      <c r="B163" s="40"/>
      <c r="C163" s="50" t="str">
        <f aca="false">IF(B163="","",IFERROR(INDEX(Spaces!$A$6:$A$105,MATCH($B163,SPACE_NAMES,0)),""))</f>
        <v/>
      </c>
      <c r="D163" s="40"/>
      <c r="E163" s="40"/>
      <c r="F163" s="40"/>
      <c r="G163" s="45" t="str">
        <f aca="false">IF(D163="","",IFERROR(INDEX(FX_WATTS,MATCH(D163,FX_NAMES,0)),""))</f>
        <v/>
      </c>
      <c r="H163" s="43"/>
      <c r="I163" s="45" t="str">
        <f aca="false">IF(H163&lt;&gt;"",H163,G163)</f>
        <v/>
      </c>
      <c r="J163" s="43"/>
      <c r="K163" s="42"/>
      <c r="L163" s="43"/>
      <c r="M163" s="44" t="str">
        <f aca="false">IF(J163="","",IF(K163&lt;&gt;"",K163,N(IFERROR(INDEX(Spaces!$F$6:$F$105,MATCH($B163,SPACE_NAMES,0)),0)))*IF(L163&lt;&gt;"",L163,N(IFERROR(INDEX(Spaces!$G$6:$G$105,MATCH($B163,SPACE_NAMES,0)),0))))</f>
        <v/>
      </c>
      <c r="N163" s="46" t="str">
        <f aca="false">IF(OR(J163="",I163=""),"",I163*J163/1000)</f>
        <v/>
      </c>
      <c r="O163" s="44" t="str">
        <f aca="false">IF(N163="","",N163*M163)</f>
        <v/>
      </c>
      <c r="P163" s="51" t="str">
        <f aca="false">IF(OR(O163="",RATE=""),"",O163*RATE)</f>
        <v/>
      </c>
      <c r="Q163" s="42"/>
      <c r="R163" s="40"/>
      <c r="S163" s="40"/>
      <c r="T163" s="40"/>
      <c r="U163" s="40"/>
      <c r="V163" s="40"/>
      <c r="W163" s="40"/>
      <c r="X163" s="40"/>
      <c r="Y163" s="40"/>
      <c r="Z163" s="43"/>
      <c r="AA163" s="43"/>
      <c r="AB163" s="52"/>
      <c r="AC163" s="52"/>
      <c r="AD163" s="52"/>
      <c r="AE163" s="44" t="str">
        <f aca="false">IF(AND(U163="In scope",Z163&lt;&gt;"",J163&lt;&gt;"",N163&lt;&gt;""),Z163*IF(AA163="",J163,AA163)*M163/1000,"")</f>
        <v/>
      </c>
      <c r="AF163" s="44" t="str">
        <f aca="false">IF(AE163="","",O163-AE163)</f>
        <v/>
      </c>
      <c r="AG163" s="46" t="str">
        <f aca="false">IF(AE163="","",N163-Z163*IF(AA163="",J163,AA163)/1000)</f>
        <v/>
      </c>
      <c r="AH163" s="51" t="str">
        <f aca="false">IF(OR(AF163="",RATE=""),"",AF163*RATE)</f>
        <v/>
      </c>
      <c r="AI163" s="51" t="str">
        <f aca="false">IF(AE163="","",IF(AA163="",J163,AA163)*(N(AB163)+N(AC163)))</f>
        <v/>
      </c>
      <c r="AJ163" s="51" t="str">
        <f aca="false">IF(AE163="","",IF(AA163="",J163,AA163)*N(AD163))</f>
        <v/>
      </c>
      <c r="AK163" s="51" t="str">
        <f aca="false">IF(AE163="","",AI163-AJ163)</f>
        <v/>
      </c>
      <c r="AL163" s="53" t="str">
        <f aca="false">IF(OR(AK163="",AH163="",N(AH163)&lt;=0),"",AK163/AH163)</f>
        <v/>
      </c>
    </row>
    <row r="164" customFormat="false" ht="15" hidden="false" customHeight="false" outlineLevel="0" collapsed="false">
      <c r="A164" s="45" t="str">
        <f aca="false">IF(AND(B164="",D164=""),"",ROW()-5)</f>
        <v/>
      </c>
      <c r="B164" s="40"/>
      <c r="C164" s="50" t="str">
        <f aca="false">IF(B164="","",IFERROR(INDEX(Spaces!$A$6:$A$105,MATCH($B164,SPACE_NAMES,0)),""))</f>
        <v/>
      </c>
      <c r="D164" s="40"/>
      <c r="E164" s="40"/>
      <c r="F164" s="40"/>
      <c r="G164" s="45" t="str">
        <f aca="false">IF(D164="","",IFERROR(INDEX(FX_WATTS,MATCH(D164,FX_NAMES,0)),""))</f>
        <v/>
      </c>
      <c r="H164" s="43"/>
      <c r="I164" s="45" t="str">
        <f aca="false">IF(H164&lt;&gt;"",H164,G164)</f>
        <v/>
      </c>
      <c r="J164" s="43"/>
      <c r="K164" s="42"/>
      <c r="L164" s="43"/>
      <c r="M164" s="44" t="str">
        <f aca="false">IF(J164="","",IF(K164&lt;&gt;"",K164,N(IFERROR(INDEX(Spaces!$F$6:$F$105,MATCH($B164,SPACE_NAMES,0)),0)))*IF(L164&lt;&gt;"",L164,N(IFERROR(INDEX(Spaces!$G$6:$G$105,MATCH($B164,SPACE_NAMES,0)),0))))</f>
        <v/>
      </c>
      <c r="N164" s="46" t="str">
        <f aca="false">IF(OR(J164="",I164=""),"",I164*J164/1000)</f>
        <v/>
      </c>
      <c r="O164" s="44" t="str">
        <f aca="false">IF(N164="","",N164*M164)</f>
        <v/>
      </c>
      <c r="P164" s="51" t="str">
        <f aca="false">IF(OR(O164="",RATE=""),"",O164*RATE)</f>
        <v/>
      </c>
      <c r="Q164" s="42"/>
      <c r="R164" s="40"/>
      <c r="S164" s="40"/>
      <c r="T164" s="40"/>
      <c r="U164" s="40"/>
      <c r="V164" s="40"/>
      <c r="W164" s="40"/>
      <c r="X164" s="40"/>
      <c r="Y164" s="40"/>
      <c r="Z164" s="43"/>
      <c r="AA164" s="43"/>
      <c r="AB164" s="52"/>
      <c r="AC164" s="52"/>
      <c r="AD164" s="52"/>
      <c r="AE164" s="44" t="str">
        <f aca="false">IF(AND(U164="In scope",Z164&lt;&gt;"",J164&lt;&gt;"",N164&lt;&gt;""),Z164*IF(AA164="",J164,AA164)*M164/1000,"")</f>
        <v/>
      </c>
      <c r="AF164" s="44" t="str">
        <f aca="false">IF(AE164="","",O164-AE164)</f>
        <v/>
      </c>
      <c r="AG164" s="46" t="str">
        <f aca="false">IF(AE164="","",N164-Z164*IF(AA164="",J164,AA164)/1000)</f>
        <v/>
      </c>
      <c r="AH164" s="51" t="str">
        <f aca="false">IF(OR(AF164="",RATE=""),"",AF164*RATE)</f>
        <v/>
      </c>
      <c r="AI164" s="51" t="str">
        <f aca="false">IF(AE164="","",IF(AA164="",J164,AA164)*(N(AB164)+N(AC164)))</f>
        <v/>
      </c>
      <c r="AJ164" s="51" t="str">
        <f aca="false">IF(AE164="","",IF(AA164="",J164,AA164)*N(AD164))</f>
        <v/>
      </c>
      <c r="AK164" s="51" t="str">
        <f aca="false">IF(AE164="","",AI164-AJ164)</f>
        <v/>
      </c>
      <c r="AL164" s="53" t="str">
        <f aca="false">IF(OR(AK164="",AH164="",N(AH164)&lt;=0),"",AK164/AH164)</f>
        <v/>
      </c>
    </row>
    <row r="165" customFormat="false" ht="15" hidden="false" customHeight="false" outlineLevel="0" collapsed="false">
      <c r="A165" s="45" t="str">
        <f aca="false">IF(AND(B165="",D165=""),"",ROW()-5)</f>
        <v/>
      </c>
      <c r="B165" s="40"/>
      <c r="C165" s="50" t="str">
        <f aca="false">IF(B165="","",IFERROR(INDEX(Spaces!$A$6:$A$105,MATCH($B165,SPACE_NAMES,0)),""))</f>
        <v/>
      </c>
      <c r="D165" s="40"/>
      <c r="E165" s="40"/>
      <c r="F165" s="40"/>
      <c r="G165" s="45" t="str">
        <f aca="false">IF(D165="","",IFERROR(INDEX(FX_WATTS,MATCH(D165,FX_NAMES,0)),""))</f>
        <v/>
      </c>
      <c r="H165" s="43"/>
      <c r="I165" s="45" t="str">
        <f aca="false">IF(H165&lt;&gt;"",H165,G165)</f>
        <v/>
      </c>
      <c r="J165" s="43"/>
      <c r="K165" s="42"/>
      <c r="L165" s="43"/>
      <c r="M165" s="44" t="str">
        <f aca="false">IF(J165="","",IF(K165&lt;&gt;"",K165,N(IFERROR(INDEX(Spaces!$F$6:$F$105,MATCH($B165,SPACE_NAMES,0)),0)))*IF(L165&lt;&gt;"",L165,N(IFERROR(INDEX(Spaces!$G$6:$G$105,MATCH($B165,SPACE_NAMES,0)),0))))</f>
        <v/>
      </c>
      <c r="N165" s="46" t="str">
        <f aca="false">IF(OR(J165="",I165=""),"",I165*J165/1000)</f>
        <v/>
      </c>
      <c r="O165" s="44" t="str">
        <f aca="false">IF(N165="","",N165*M165)</f>
        <v/>
      </c>
      <c r="P165" s="51" t="str">
        <f aca="false">IF(OR(O165="",RATE=""),"",O165*RATE)</f>
        <v/>
      </c>
      <c r="Q165" s="42"/>
      <c r="R165" s="40"/>
      <c r="S165" s="40"/>
      <c r="T165" s="40"/>
      <c r="U165" s="40"/>
      <c r="V165" s="40"/>
      <c r="W165" s="40"/>
      <c r="X165" s="40"/>
      <c r="Y165" s="40"/>
      <c r="Z165" s="43"/>
      <c r="AA165" s="43"/>
      <c r="AB165" s="52"/>
      <c r="AC165" s="52"/>
      <c r="AD165" s="52"/>
      <c r="AE165" s="44" t="str">
        <f aca="false">IF(AND(U165="In scope",Z165&lt;&gt;"",J165&lt;&gt;"",N165&lt;&gt;""),Z165*IF(AA165="",J165,AA165)*M165/1000,"")</f>
        <v/>
      </c>
      <c r="AF165" s="44" t="str">
        <f aca="false">IF(AE165="","",O165-AE165)</f>
        <v/>
      </c>
      <c r="AG165" s="46" t="str">
        <f aca="false">IF(AE165="","",N165-Z165*IF(AA165="",J165,AA165)/1000)</f>
        <v/>
      </c>
      <c r="AH165" s="51" t="str">
        <f aca="false">IF(OR(AF165="",RATE=""),"",AF165*RATE)</f>
        <v/>
      </c>
      <c r="AI165" s="51" t="str">
        <f aca="false">IF(AE165="","",IF(AA165="",J165,AA165)*(N(AB165)+N(AC165)))</f>
        <v/>
      </c>
      <c r="AJ165" s="51" t="str">
        <f aca="false">IF(AE165="","",IF(AA165="",J165,AA165)*N(AD165))</f>
        <v/>
      </c>
      <c r="AK165" s="51" t="str">
        <f aca="false">IF(AE165="","",AI165-AJ165)</f>
        <v/>
      </c>
      <c r="AL165" s="53" t="str">
        <f aca="false">IF(OR(AK165="",AH165="",N(AH165)&lt;=0),"",AK165/AH165)</f>
        <v/>
      </c>
    </row>
    <row r="166" customFormat="false" ht="15" hidden="false" customHeight="false" outlineLevel="0" collapsed="false">
      <c r="A166" s="45" t="str">
        <f aca="false">IF(AND(B166="",D166=""),"",ROW()-5)</f>
        <v/>
      </c>
      <c r="B166" s="40"/>
      <c r="C166" s="50" t="str">
        <f aca="false">IF(B166="","",IFERROR(INDEX(Spaces!$A$6:$A$105,MATCH($B166,SPACE_NAMES,0)),""))</f>
        <v/>
      </c>
      <c r="D166" s="40"/>
      <c r="E166" s="40"/>
      <c r="F166" s="40"/>
      <c r="G166" s="45" t="str">
        <f aca="false">IF(D166="","",IFERROR(INDEX(FX_WATTS,MATCH(D166,FX_NAMES,0)),""))</f>
        <v/>
      </c>
      <c r="H166" s="43"/>
      <c r="I166" s="45" t="str">
        <f aca="false">IF(H166&lt;&gt;"",H166,G166)</f>
        <v/>
      </c>
      <c r="J166" s="43"/>
      <c r="K166" s="42"/>
      <c r="L166" s="43"/>
      <c r="M166" s="44" t="str">
        <f aca="false">IF(J166="","",IF(K166&lt;&gt;"",K166,N(IFERROR(INDEX(Spaces!$F$6:$F$105,MATCH($B166,SPACE_NAMES,0)),0)))*IF(L166&lt;&gt;"",L166,N(IFERROR(INDEX(Spaces!$G$6:$G$105,MATCH($B166,SPACE_NAMES,0)),0))))</f>
        <v/>
      </c>
      <c r="N166" s="46" t="str">
        <f aca="false">IF(OR(J166="",I166=""),"",I166*J166/1000)</f>
        <v/>
      </c>
      <c r="O166" s="44" t="str">
        <f aca="false">IF(N166="","",N166*M166)</f>
        <v/>
      </c>
      <c r="P166" s="51" t="str">
        <f aca="false">IF(OR(O166="",RATE=""),"",O166*RATE)</f>
        <v/>
      </c>
      <c r="Q166" s="42"/>
      <c r="R166" s="40"/>
      <c r="S166" s="40"/>
      <c r="T166" s="40"/>
      <c r="U166" s="40"/>
      <c r="V166" s="40"/>
      <c r="W166" s="40"/>
      <c r="X166" s="40"/>
      <c r="Y166" s="40"/>
      <c r="Z166" s="43"/>
      <c r="AA166" s="43"/>
      <c r="AB166" s="52"/>
      <c r="AC166" s="52"/>
      <c r="AD166" s="52"/>
      <c r="AE166" s="44" t="str">
        <f aca="false">IF(AND(U166="In scope",Z166&lt;&gt;"",J166&lt;&gt;"",N166&lt;&gt;""),Z166*IF(AA166="",J166,AA166)*M166/1000,"")</f>
        <v/>
      </c>
      <c r="AF166" s="44" t="str">
        <f aca="false">IF(AE166="","",O166-AE166)</f>
        <v/>
      </c>
      <c r="AG166" s="46" t="str">
        <f aca="false">IF(AE166="","",N166-Z166*IF(AA166="",J166,AA166)/1000)</f>
        <v/>
      </c>
      <c r="AH166" s="51" t="str">
        <f aca="false">IF(OR(AF166="",RATE=""),"",AF166*RATE)</f>
        <v/>
      </c>
      <c r="AI166" s="51" t="str">
        <f aca="false">IF(AE166="","",IF(AA166="",J166,AA166)*(N(AB166)+N(AC166)))</f>
        <v/>
      </c>
      <c r="AJ166" s="51" t="str">
        <f aca="false">IF(AE166="","",IF(AA166="",J166,AA166)*N(AD166))</f>
        <v/>
      </c>
      <c r="AK166" s="51" t="str">
        <f aca="false">IF(AE166="","",AI166-AJ166)</f>
        <v/>
      </c>
      <c r="AL166" s="53" t="str">
        <f aca="false">IF(OR(AK166="",AH166="",N(AH166)&lt;=0),"",AK166/AH166)</f>
        <v/>
      </c>
    </row>
    <row r="167" customFormat="false" ht="15" hidden="false" customHeight="false" outlineLevel="0" collapsed="false">
      <c r="A167" s="45" t="str">
        <f aca="false">IF(AND(B167="",D167=""),"",ROW()-5)</f>
        <v/>
      </c>
      <c r="B167" s="40"/>
      <c r="C167" s="50" t="str">
        <f aca="false">IF(B167="","",IFERROR(INDEX(Spaces!$A$6:$A$105,MATCH($B167,SPACE_NAMES,0)),""))</f>
        <v/>
      </c>
      <c r="D167" s="40"/>
      <c r="E167" s="40"/>
      <c r="F167" s="40"/>
      <c r="G167" s="45" t="str">
        <f aca="false">IF(D167="","",IFERROR(INDEX(FX_WATTS,MATCH(D167,FX_NAMES,0)),""))</f>
        <v/>
      </c>
      <c r="H167" s="43"/>
      <c r="I167" s="45" t="str">
        <f aca="false">IF(H167&lt;&gt;"",H167,G167)</f>
        <v/>
      </c>
      <c r="J167" s="43"/>
      <c r="K167" s="42"/>
      <c r="L167" s="43"/>
      <c r="M167" s="44" t="str">
        <f aca="false">IF(J167="","",IF(K167&lt;&gt;"",K167,N(IFERROR(INDEX(Spaces!$F$6:$F$105,MATCH($B167,SPACE_NAMES,0)),0)))*IF(L167&lt;&gt;"",L167,N(IFERROR(INDEX(Spaces!$G$6:$G$105,MATCH($B167,SPACE_NAMES,0)),0))))</f>
        <v/>
      </c>
      <c r="N167" s="46" t="str">
        <f aca="false">IF(OR(J167="",I167=""),"",I167*J167/1000)</f>
        <v/>
      </c>
      <c r="O167" s="44" t="str">
        <f aca="false">IF(N167="","",N167*M167)</f>
        <v/>
      </c>
      <c r="P167" s="51" t="str">
        <f aca="false">IF(OR(O167="",RATE=""),"",O167*RATE)</f>
        <v/>
      </c>
      <c r="Q167" s="42"/>
      <c r="R167" s="40"/>
      <c r="S167" s="40"/>
      <c r="T167" s="40"/>
      <c r="U167" s="40"/>
      <c r="V167" s="40"/>
      <c r="W167" s="40"/>
      <c r="X167" s="40"/>
      <c r="Y167" s="40"/>
      <c r="Z167" s="43"/>
      <c r="AA167" s="43"/>
      <c r="AB167" s="52"/>
      <c r="AC167" s="52"/>
      <c r="AD167" s="52"/>
      <c r="AE167" s="44" t="str">
        <f aca="false">IF(AND(U167="In scope",Z167&lt;&gt;"",J167&lt;&gt;"",N167&lt;&gt;""),Z167*IF(AA167="",J167,AA167)*M167/1000,"")</f>
        <v/>
      </c>
      <c r="AF167" s="44" t="str">
        <f aca="false">IF(AE167="","",O167-AE167)</f>
        <v/>
      </c>
      <c r="AG167" s="46" t="str">
        <f aca="false">IF(AE167="","",N167-Z167*IF(AA167="",J167,AA167)/1000)</f>
        <v/>
      </c>
      <c r="AH167" s="51" t="str">
        <f aca="false">IF(OR(AF167="",RATE=""),"",AF167*RATE)</f>
        <v/>
      </c>
      <c r="AI167" s="51" t="str">
        <f aca="false">IF(AE167="","",IF(AA167="",J167,AA167)*(N(AB167)+N(AC167)))</f>
        <v/>
      </c>
      <c r="AJ167" s="51" t="str">
        <f aca="false">IF(AE167="","",IF(AA167="",J167,AA167)*N(AD167))</f>
        <v/>
      </c>
      <c r="AK167" s="51" t="str">
        <f aca="false">IF(AE167="","",AI167-AJ167)</f>
        <v/>
      </c>
      <c r="AL167" s="53" t="str">
        <f aca="false">IF(OR(AK167="",AH167="",N(AH167)&lt;=0),"",AK167/AH167)</f>
        <v/>
      </c>
    </row>
    <row r="168" customFormat="false" ht="15" hidden="false" customHeight="false" outlineLevel="0" collapsed="false">
      <c r="A168" s="45" t="str">
        <f aca="false">IF(AND(B168="",D168=""),"",ROW()-5)</f>
        <v/>
      </c>
      <c r="B168" s="40"/>
      <c r="C168" s="50" t="str">
        <f aca="false">IF(B168="","",IFERROR(INDEX(Spaces!$A$6:$A$105,MATCH($B168,SPACE_NAMES,0)),""))</f>
        <v/>
      </c>
      <c r="D168" s="40"/>
      <c r="E168" s="40"/>
      <c r="F168" s="40"/>
      <c r="G168" s="45" t="str">
        <f aca="false">IF(D168="","",IFERROR(INDEX(FX_WATTS,MATCH(D168,FX_NAMES,0)),""))</f>
        <v/>
      </c>
      <c r="H168" s="43"/>
      <c r="I168" s="45" t="str">
        <f aca="false">IF(H168&lt;&gt;"",H168,G168)</f>
        <v/>
      </c>
      <c r="J168" s="43"/>
      <c r="K168" s="42"/>
      <c r="L168" s="43"/>
      <c r="M168" s="44" t="str">
        <f aca="false">IF(J168="","",IF(K168&lt;&gt;"",K168,N(IFERROR(INDEX(Spaces!$F$6:$F$105,MATCH($B168,SPACE_NAMES,0)),0)))*IF(L168&lt;&gt;"",L168,N(IFERROR(INDEX(Spaces!$G$6:$G$105,MATCH($B168,SPACE_NAMES,0)),0))))</f>
        <v/>
      </c>
      <c r="N168" s="46" t="str">
        <f aca="false">IF(OR(J168="",I168=""),"",I168*J168/1000)</f>
        <v/>
      </c>
      <c r="O168" s="44" t="str">
        <f aca="false">IF(N168="","",N168*M168)</f>
        <v/>
      </c>
      <c r="P168" s="51" t="str">
        <f aca="false">IF(OR(O168="",RATE=""),"",O168*RATE)</f>
        <v/>
      </c>
      <c r="Q168" s="42"/>
      <c r="R168" s="40"/>
      <c r="S168" s="40"/>
      <c r="T168" s="40"/>
      <c r="U168" s="40"/>
      <c r="V168" s="40"/>
      <c r="W168" s="40"/>
      <c r="X168" s="40"/>
      <c r="Y168" s="40"/>
      <c r="Z168" s="43"/>
      <c r="AA168" s="43"/>
      <c r="AB168" s="52"/>
      <c r="AC168" s="52"/>
      <c r="AD168" s="52"/>
      <c r="AE168" s="44" t="str">
        <f aca="false">IF(AND(U168="In scope",Z168&lt;&gt;"",J168&lt;&gt;"",N168&lt;&gt;""),Z168*IF(AA168="",J168,AA168)*M168/1000,"")</f>
        <v/>
      </c>
      <c r="AF168" s="44" t="str">
        <f aca="false">IF(AE168="","",O168-AE168)</f>
        <v/>
      </c>
      <c r="AG168" s="46" t="str">
        <f aca="false">IF(AE168="","",N168-Z168*IF(AA168="",J168,AA168)/1000)</f>
        <v/>
      </c>
      <c r="AH168" s="51" t="str">
        <f aca="false">IF(OR(AF168="",RATE=""),"",AF168*RATE)</f>
        <v/>
      </c>
      <c r="AI168" s="51" t="str">
        <f aca="false">IF(AE168="","",IF(AA168="",J168,AA168)*(N(AB168)+N(AC168)))</f>
        <v/>
      </c>
      <c r="AJ168" s="51" t="str">
        <f aca="false">IF(AE168="","",IF(AA168="",J168,AA168)*N(AD168))</f>
        <v/>
      </c>
      <c r="AK168" s="51" t="str">
        <f aca="false">IF(AE168="","",AI168-AJ168)</f>
        <v/>
      </c>
      <c r="AL168" s="53" t="str">
        <f aca="false">IF(OR(AK168="",AH168="",N(AH168)&lt;=0),"",AK168/AH168)</f>
        <v/>
      </c>
    </row>
    <row r="169" customFormat="false" ht="15" hidden="false" customHeight="false" outlineLevel="0" collapsed="false">
      <c r="A169" s="45" t="str">
        <f aca="false">IF(AND(B169="",D169=""),"",ROW()-5)</f>
        <v/>
      </c>
      <c r="B169" s="40"/>
      <c r="C169" s="50" t="str">
        <f aca="false">IF(B169="","",IFERROR(INDEX(Spaces!$A$6:$A$105,MATCH($B169,SPACE_NAMES,0)),""))</f>
        <v/>
      </c>
      <c r="D169" s="40"/>
      <c r="E169" s="40"/>
      <c r="F169" s="40"/>
      <c r="G169" s="45" t="str">
        <f aca="false">IF(D169="","",IFERROR(INDEX(FX_WATTS,MATCH(D169,FX_NAMES,0)),""))</f>
        <v/>
      </c>
      <c r="H169" s="43"/>
      <c r="I169" s="45" t="str">
        <f aca="false">IF(H169&lt;&gt;"",H169,G169)</f>
        <v/>
      </c>
      <c r="J169" s="43"/>
      <c r="K169" s="42"/>
      <c r="L169" s="43"/>
      <c r="M169" s="44" t="str">
        <f aca="false">IF(J169="","",IF(K169&lt;&gt;"",K169,N(IFERROR(INDEX(Spaces!$F$6:$F$105,MATCH($B169,SPACE_NAMES,0)),0)))*IF(L169&lt;&gt;"",L169,N(IFERROR(INDEX(Spaces!$G$6:$G$105,MATCH($B169,SPACE_NAMES,0)),0))))</f>
        <v/>
      </c>
      <c r="N169" s="46" t="str">
        <f aca="false">IF(OR(J169="",I169=""),"",I169*J169/1000)</f>
        <v/>
      </c>
      <c r="O169" s="44" t="str">
        <f aca="false">IF(N169="","",N169*M169)</f>
        <v/>
      </c>
      <c r="P169" s="51" t="str">
        <f aca="false">IF(OR(O169="",RATE=""),"",O169*RATE)</f>
        <v/>
      </c>
      <c r="Q169" s="42"/>
      <c r="R169" s="40"/>
      <c r="S169" s="40"/>
      <c r="T169" s="40"/>
      <c r="U169" s="40"/>
      <c r="V169" s="40"/>
      <c r="W169" s="40"/>
      <c r="X169" s="40"/>
      <c r="Y169" s="40"/>
      <c r="Z169" s="43"/>
      <c r="AA169" s="43"/>
      <c r="AB169" s="52"/>
      <c r="AC169" s="52"/>
      <c r="AD169" s="52"/>
      <c r="AE169" s="44" t="str">
        <f aca="false">IF(AND(U169="In scope",Z169&lt;&gt;"",J169&lt;&gt;"",N169&lt;&gt;""),Z169*IF(AA169="",J169,AA169)*M169/1000,"")</f>
        <v/>
      </c>
      <c r="AF169" s="44" t="str">
        <f aca="false">IF(AE169="","",O169-AE169)</f>
        <v/>
      </c>
      <c r="AG169" s="46" t="str">
        <f aca="false">IF(AE169="","",N169-Z169*IF(AA169="",J169,AA169)/1000)</f>
        <v/>
      </c>
      <c r="AH169" s="51" t="str">
        <f aca="false">IF(OR(AF169="",RATE=""),"",AF169*RATE)</f>
        <v/>
      </c>
      <c r="AI169" s="51" t="str">
        <f aca="false">IF(AE169="","",IF(AA169="",J169,AA169)*(N(AB169)+N(AC169)))</f>
        <v/>
      </c>
      <c r="AJ169" s="51" t="str">
        <f aca="false">IF(AE169="","",IF(AA169="",J169,AA169)*N(AD169))</f>
        <v/>
      </c>
      <c r="AK169" s="51" t="str">
        <f aca="false">IF(AE169="","",AI169-AJ169)</f>
        <v/>
      </c>
      <c r="AL169" s="53" t="str">
        <f aca="false">IF(OR(AK169="",AH169="",N(AH169)&lt;=0),"",AK169/AH169)</f>
        <v/>
      </c>
    </row>
    <row r="170" customFormat="false" ht="15" hidden="false" customHeight="false" outlineLevel="0" collapsed="false">
      <c r="A170" s="45" t="str">
        <f aca="false">IF(AND(B170="",D170=""),"",ROW()-5)</f>
        <v/>
      </c>
      <c r="B170" s="40"/>
      <c r="C170" s="50" t="str">
        <f aca="false">IF(B170="","",IFERROR(INDEX(Spaces!$A$6:$A$105,MATCH($B170,SPACE_NAMES,0)),""))</f>
        <v/>
      </c>
      <c r="D170" s="40"/>
      <c r="E170" s="40"/>
      <c r="F170" s="40"/>
      <c r="G170" s="45" t="str">
        <f aca="false">IF(D170="","",IFERROR(INDEX(FX_WATTS,MATCH(D170,FX_NAMES,0)),""))</f>
        <v/>
      </c>
      <c r="H170" s="43"/>
      <c r="I170" s="45" t="str">
        <f aca="false">IF(H170&lt;&gt;"",H170,G170)</f>
        <v/>
      </c>
      <c r="J170" s="43"/>
      <c r="K170" s="42"/>
      <c r="L170" s="43"/>
      <c r="M170" s="44" t="str">
        <f aca="false">IF(J170="","",IF(K170&lt;&gt;"",K170,N(IFERROR(INDEX(Spaces!$F$6:$F$105,MATCH($B170,SPACE_NAMES,0)),0)))*IF(L170&lt;&gt;"",L170,N(IFERROR(INDEX(Spaces!$G$6:$G$105,MATCH($B170,SPACE_NAMES,0)),0))))</f>
        <v/>
      </c>
      <c r="N170" s="46" t="str">
        <f aca="false">IF(OR(J170="",I170=""),"",I170*J170/1000)</f>
        <v/>
      </c>
      <c r="O170" s="44" t="str">
        <f aca="false">IF(N170="","",N170*M170)</f>
        <v/>
      </c>
      <c r="P170" s="51" t="str">
        <f aca="false">IF(OR(O170="",RATE=""),"",O170*RATE)</f>
        <v/>
      </c>
      <c r="Q170" s="42"/>
      <c r="R170" s="40"/>
      <c r="S170" s="40"/>
      <c r="T170" s="40"/>
      <c r="U170" s="40"/>
      <c r="V170" s="40"/>
      <c r="W170" s="40"/>
      <c r="X170" s="40"/>
      <c r="Y170" s="40"/>
      <c r="Z170" s="43"/>
      <c r="AA170" s="43"/>
      <c r="AB170" s="52"/>
      <c r="AC170" s="52"/>
      <c r="AD170" s="52"/>
      <c r="AE170" s="44" t="str">
        <f aca="false">IF(AND(U170="In scope",Z170&lt;&gt;"",J170&lt;&gt;"",N170&lt;&gt;""),Z170*IF(AA170="",J170,AA170)*M170/1000,"")</f>
        <v/>
      </c>
      <c r="AF170" s="44" t="str">
        <f aca="false">IF(AE170="","",O170-AE170)</f>
        <v/>
      </c>
      <c r="AG170" s="46" t="str">
        <f aca="false">IF(AE170="","",N170-Z170*IF(AA170="",J170,AA170)/1000)</f>
        <v/>
      </c>
      <c r="AH170" s="51" t="str">
        <f aca="false">IF(OR(AF170="",RATE=""),"",AF170*RATE)</f>
        <v/>
      </c>
      <c r="AI170" s="51" t="str">
        <f aca="false">IF(AE170="","",IF(AA170="",J170,AA170)*(N(AB170)+N(AC170)))</f>
        <v/>
      </c>
      <c r="AJ170" s="51" t="str">
        <f aca="false">IF(AE170="","",IF(AA170="",J170,AA170)*N(AD170))</f>
        <v/>
      </c>
      <c r="AK170" s="51" t="str">
        <f aca="false">IF(AE170="","",AI170-AJ170)</f>
        <v/>
      </c>
      <c r="AL170" s="53" t="str">
        <f aca="false">IF(OR(AK170="",AH170="",N(AH170)&lt;=0),"",AK170/AH170)</f>
        <v/>
      </c>
    </row>
    <row r="171" customFormat="false" ht="15" hidden="false" customHeight="false" outlineLevel="0" collapsed="false">
      <c r="A171" s="45" t="str">
        <f aca="false">IF(AND(B171="",D171=""),"",ROW()-5)</f>
        <v/>
      </c>
      <c r="B171" s="40"/>
      <c r="C171" s="50" t="str">
        <f aca="false">IF(B171="","",IFERROR(INDEX(Spaces!$A$6:$A$105,MATCH($B171,SPACE_NAMES,0)),""))</f>
        <v/>
      </c>
      <c r="D171" s="40"/>
      <c r="E171" s="40"/>
      <c r="F171" s="40"/>
      <c r="G171" s="45" t="str">
        <f aca="false">IF(D171="","",IFERROR(INDEX(FX_WATTS,MATCH(D171,FX_NAMES,0)),""))</f>
        <v/>
      </c>
      <c r="H171" s="43"/>
      <c r="I171" s="45" t="str">
        <f aca="false">IF(H171&lt;&gt;"",H171,G171)</f>
        <v/>
      </c>
      <c r="J171" s="43"/>
      <c r="K171" s="42"/>
      <c r="L171" s="43"/>
      <c r="M171" s="44" t="str">
        <f aca="false">IF(J171="","",IF(K171&lt;&gt;"",K171,N(IFERROR(INDEX(Spaces!$F$6:$F$105,MATCH($B171,SPACE_NAMES,0)),0)))*IF(L171&lt;&gt;"",L171,N(IFERROR(INDEX(Spaces!$G$6:$G$105,MATCH($B171,SPACE_NAMES,0)),0))))</f>
        <v/>
      </c>
      <c r="N171" s="46" t="str">
        <f aca="false">IF(OR(J171="",I171=""),"",I171*J171/1000)</f>
        <v/>
      </c>
      <c r="O171" s="44" t="str">
        <f aca="false">IF(N171="","",N171*M171)</f>
        <v/>
      </c>
      <c r="P171" s="51" t="str">
        <f aca="false">IF(OR(O171="",RATE=""),"",O171*RATE)</f>
        <v/>
      </c>
      <c r="Q171" s="42"/>
      <c r="R171" s="40"/>
      <c r="S171" s="40"/>
      <c r="T171" s="40"/>
      <c r="U171" s="40"/>
      <c r="V171" s="40"/>
      <c r="W171" s="40"/>
      <c r="X171" s="40"/>
      <c r="Y171" s="40"/>
      <c r="Z171" s="43"/>
      <c r="AA171" s="43"/>
      <c r="AB171" s="52"/>
      <c r="AC171" s="52"/>
      <c r="AD171" s="52"/>
      <c r="AE171" s="44" t="str">
        <f aca="false">IF(AND(U171="In scope",Z171&lt;&gt;"",J171&lt;&gt;"",N171&lt;&gt;""),Z171*IF(AA171="",J171,AA171)*M171/1000,"")</f>
        <v/>
      </c>
      <c r="AF171" s="44" t="str">
        <f aca="false">IF(AE171="","",O171-AE171)</f>
        <v/>
      </c>
      <c r="AG171" s="46" t="str">
        <f aca="false">IF(AE171="","",N171-Z171*IF(AA171="",J171,AA171)/1000)</f>
        <v/>
      </c>
      <c r="AH171" s="51" t="str">
        <f aca="false">IF(OR(AF171="",RATE=""),"",AF171*RATE)</f>
        <v/>
      </c>
      <c r="AI171" s="51" t="str">
        <f aca="false">IF(AE171="","",IF(AA171="",J171,AA171)*(N(AB171)+N(AC171)))</f>
        <v/>
      </c>
      <c r="AJ171" s="51" t="str">
        <f aca="false">IF(AE171="","",IF(AA171="",J171,AA171)*N(AD171))</f>
        <v/>
      </c>
      <c r="AK171" s="51" t="str">
        <f aca="false">IF(AE171="","",AI171-AJ171)</f>
        <v/>
      </c>
      <c r="AL171" s="53" t="str">
        <f aca="false">IF(OR(AK171="",AH171="",N(AH171)&lt;=0),"",AK171/AH171)</f>
        <v/>
      </c>
    </row>
    <row r="172" customFormat="false" ht="15" hidden="false" customHeight="false" outlineLevel="0" collapsed="false">
      <c r="A172" s="45" t="str">
        <f aca="false">IF(AND(B172="",D172=""),"",ROW()-5)</f>
        <v/>
      </c>
      <c r="B172" s="40"/>
      <c r="C172" s="50" t="str">
        <f aca="false">IF(B172="","",IFERROR(INDEX(Spaces!$A$6:$A$105,MATCH($B172,SPACE_NAMES,0)),""))</f>
        <v/>
      </c>
      <c r="D172" s="40"/>
      <c r="E172" s="40"/>
      <c r="F172" s="40"/>
      <c r="G172" s="45" t="str">
        <f aca="false">IF(D172="","",IFERROR(INDEX(FX_WATTS,MATCH(D172,FX_NAMES,0)),""))</f>
        <v/>
      </c>
      <c r="H172" s="43"/>
      <c r="I172" s="45" t="str">
        <f aca="false">IF(H172&lt;&gt;"",H172,G172)</f>
        <v/>
      </c>
      <c r="J172" s="43"/>
      <c r="K172" s="42"/>
      <c r="L172" s="43"/>
      <c r="M172" s="44" t="str">
        <f aca="false">IF(J172="","",IF(K172&lt;&gt;"",K172,N(IFERROR(INDEX(Spaces!$F$6:$F$105,MATCH($B172,SPACE_NAMES,0)),0)))*IF(L172&lt;&gt;"",L172,N(IFERROR(INDEX(Spaces!$G$6:$G$105,MATCH($B172,SPACE_NAMES,0)),0))))</f>
        <v/>
      </c>
      <c r="N172" s="46" t="str">
        <f aca="false">IF(OR(J172="",I172=""),"",I172*J172/1000)</f>
        <v/>
      </c>
      <c r="O172" s="44" t="str">
        <f aca="false">IF(N172="","",N172*M172)</f>
        <v/>
      </c>
      <c r="P172" s="51" t="str">
        <f aca="false">IF(OR(O172="",RATE=""),"",O172*RATE)</f>
        <v/>
      </c>
      <c r="Q172" s="42"/>
      <c r="R172" s="40"/>
      <c r="S172" s="40"/>
      <c r="T172" s="40"/>
      <c r="U172" s="40"/>
      <c r="V172" s="40"/>
      <c r="W172" s="40"/>
      <c r="X172" s="40"/>
      <c r="Y172" s="40"/>
      <c r="Z172" s="43"/>
      <c r="AA172" s="43"/>
      <c r="AB172" s="52"/>
      <c r="AC172" s="52"/>
      <c r="AD172" s="52"/>
      <c r="AE172" s="44" t="str">
        <f aca="false">IF(AND(U172="In scope",Z172&lt;&gt;"",J172&lt;&gt;"",N172&lt;&gt;""),Z172*IF(AA172="",J172,AA172)*M172/1000,"")</f>
        <v/>
      </c>
      <c r="AF172" s="44" t="str">
        <f aca="false">IF(AE172="","",O172-AE172)</f>
        <v/>
      </c>
      <c r="AG172" s="46" t="str">
        <f aca="false">IF(AE172="","",N172-Z172*IF(AA172="",J172,AA172)/1000)</f>
        <v/>
      </c>
      <c r="AH172" s="51" t="str">
        <f aca="false">IF(OR(AF172="",RATE=""),"",AF172*RATE)</f>
        <v/>
      </c>
      <c r="AI172" s="51" t="str">
        <f aca="false">IF(AE172="","",IF(AA172="",J172,AA172)*(N(AB172)+N(AC172)))</f>
        <v/>
      </c>
      <c r="AJ172" s="51" t="str">
        <f aca="false">IF(AE172="","",IF(AA172="",J172,AA172)*N(AD172))</f>
        <v/>
      </c>
      <c r="AK172" s="51" t="str">
        <f aca="false">IF(AE172="","",AI172-AJ172)</f>
        <v/>
      </c>
      <c r="AL172" s="53" t="str">
        <f aca="false">IF(OR(AK172="",AH172="",N(AH172)&lt;=0),"",AK172/AH172)</f>
        <v/>
      </c>
    </row>
    <row r="173" customFormat="false" ht="15" hidden="false" customHeight="false" outlineLevel="0" collapsed="false">
      <c r="A173" s="45" t="str">
        <f aca="false">IF(AND(B173="",D173=""),"",ROW()-5)</f>
        <v/>
      </c>
      <c r="B173" s="40"/>
      <c r="C173" s="50" t="str">
        <f aca="false">IF(B173="","",IFERROR(INDEX(Spaces!$A$6:$A$105,MATCH($B173,SPACE_NAMES,0)),""))</f>
        <v/>
      </c>
      <c r="D173" s="40"/>
      <c r="E173" s="40"/>
      <c r="F173" s="40"/>
      <c r="G173" s="45" t="str">
        <f aca="false">IF(D173="","",IFERROR(INDEX(FX_WATTS,MATCH(D173,FX_NAMES,0)),""))</f>
        <v/>
      </c>
      <c r="H173" s="43"/>
      <c r="I173" s="45" t="str">
        <f aca="false">IF(H173&lt;&gt;"",H173,G173)</f>
        <v/>
      </c>
      <c r="J173" s="43"/>
      <c r="K173" s="42"/>
      <c r="L173" s="43"/>
      <c r="M173" s="44" t="str">
        <f aca="false">IF(J173="","",IF(K173&lt;&gt;"",K173,N(IFERROR(INDEX(Spaces!$F$6:$F$105,MATCH($B173,SPACE_NAMES,0)),0)))*IF(L173&lt;&gt;"",L173,N(IFERROR(INDEX(Spaces!$G$6:$G$105,MATCH($B173,SPACE_NAMES,0)),0))))</f>
        <v/>
      </c>
      <c r="N173" s="46" t="str">
        <f aca="false">IF(OR(J173="",I173=""),"",I173*J173/1000)</f>
        <v/>
      </c>
      <c r="O173" s="44" t="str">
        <f aca="false">IF(N173="","",N173*M173)</f>
        <v/>
      </c>
      <c r="P173" s="51" t="str">
        <f aca="false">IF(OR(O173="",RATE=""),"",O173*RATE)</f>
        <v/>
      </c>
      <c r="Q173" s="42"/>
      <c r="R173" s="40"/>
      <c r="S173" s="40"/>
      <c r="T173" s="40"/>
      <c r="U173" s="40"/>
      <c r="V173" s="40"/>
      <c r="W173" s="40"/>
      <c r="X173" s="40"/>
      <c r="Y173" s="40"/>
      <c r="Z173" s="43"/>
      <c r="AA173" s="43"/>
      <c r="AB173" s="52"/>
      <c r="AC173" s="52"/>
      <c r="AD173" s="52"/>
      <c r="AE173" s="44" t="str">
        <f aca="false">IF(AND(U173="In scope",Z173&lt;&gt;"",J173&lt;&gt;"",N173&lt;&gt;""),Z173*IF(AA173="",J173,AA173)*M173/1000,"")</f>
        <v/>
      </c>
      <c r="AF173" s="44" t="str">
        <f aca="false">IF(AE173="","",O173-AE173)</f>
        <v/>
      </c>
      <c r="AG173" s="46" t="str">
        <f aca="false">IF(AE173="","",N173-Z173*IF(AA173="",J173,AA173)/1000)</f>
        <v/>
      </c>
      <c r="AH173" s="51" t="str">
        <f aca="false">IF(OR(AF173="",RATE=""),"",AF173*RATE)</f>
        <v/>
      </c>
      <c r="AI173" s="51" t="str">
        <f aca="false">IF(AE173="","",IF(AA173="",J173,AA173)*(N(AB173)+N(AC173)))</f>
        <v/>
      </c>
      <c r="AJ173" s="51" t="str">
        <f aca="false">IF(AE173="","",IF(AA173="",J173,AA173)*N(AD173))</f>
        <v/>
      </c>
      <c r="AK173" s="51" t="str">
        <f aca="false">IF(AE173="","",AI173-AJ173)</f>
        <v/>
      </c>
      <c r="AL173" s="53" t="str">
        <f aca="false">IF(OR(AK173="",AH173="",N(AH173)&lt;=0),"",AK173/AH173)</f>
        <v/>
      </c>
    </row>
    <row r="174" customFormat="false" ht="15" hidden="false" customHeight="false" outlineLevel="0" collapsed="false">
      <c r="A174" s="45" t="str">
        <f aca="false">IF(AND(B174="",D174=""),"",ROW()-5)</f>
        <v/>
      </c>
      <c r="B174" s="40"/>
      <c r="C174" s="50" t="str">
        <f aca="false">IF(B174="","",IFERROR(INDEX(Spaces!$A$6:$A$105,MATCH($B174,SPACE_NAMES,0)),""))</f>
        <v/>
      </c>
      <c r="D174" s="40"/>
      <c r="E174" s="40"/>
      <c r="F174" s="40"/>
      <c r="G174" s="45" t="str">
        <f aca="false">IF(D174="","",IFERROR(INDEX(FX_WATTS,MATCH(D174,FX_NAMES,0)),""))</f>
        <v/>
      </c>
      <c r="H174" s="43"/>
      <c r="I174" s="45" t="str">
        <f aca="false">IF(H174&lt;&gt;"",H174,G174)</f>
        <v/>
      </c>
      <c r="J174" s="43"/>
      <c r="K174" s="42"/>
      <c r="L174" s="43"/>
      <c r="M174" s="44" t="str">
        <f aca="false">IF(J174="","",IF(K174&lt;&gt;"",K174,N(IFERROR(INDEX(Spaces!$F$6:$F$105,MATCH($B174,SPACE_NAMES,0)),0)))*IF(L174&lt;&gt;"",L174,N(IFERROR(INDEX(Spaces!$G$6:$G$105,MATCH($B174,SPACE_NAMES,0)),0))))</f>
        <v/>
      </c>
      <c r="N174" s="46" t="str">
        <f aca="false">IF(OR(J174="",I174=""),"",I174*J174/1000)</f>
        <v/>
      </c>
      <c r="O174" s="44" t="str">
        <f aca="false">IF(N174="","",N174*M174)</f>
        <v/>
      </c>
      <c r="P174" s="51" t="str">
        <f aca="false">IF(OR(O174="",RATE=""),"",O174*RATE)</f>
        <v/>
      </c>
      <c r="Q174" s="42"/>
      <c r="R174" s="40"/>
      <c r="S174" s="40"/>
      <c r="T174" s="40"/>
      <c r="U174" s="40"/>
      <c r="V174" s="40"/>
      <c r="W174" s="40"/>
      <c r="X174" s="40"/>
      <c r="Y174" s="40"/>
      <c r="Z174" s="43"/>
      <c r="AA174" s="43"/>
      <c r="AB174" s="52"/>
      <c r="AC174" s="52"/>
      <c r="AD174" s="52"/>
      <c r="AE174" s="44" t="str">
        <f aca="false">IF(AND(U174="In scope",Z174&lt;&gt;"",J174&lt;&gt;"",N174&lt;&gt;""),Z174*IF(AA174="",J174,AA174)*M174/1000,"")</f>
        <v/>
      </c>
      <c r="AF174" s="44" t="str">
        <f aca="false">IF(AE174="","",O174-AE174)</f>
        <v/>
      </c>
      <c r="AG174" s="46" t="str">
        <f aca="false">IF(AE174="","",N174-Z174*IF(AA174="",J174,AA174)/1000)</f>
        <v/>
      </c>
      <c r="AH174" s="51" t="str">
        <f aca="false">IF(OR(AF174="",RATE=""),"",AF174*RATE)</f>
        <v/>
      </c>
      <c r="AI174" s="51" t="str">
        <f aca="false">IF(AE174="","",IF(AA174="",J174,AA174)*(N(AB174)+N(AC174)))</f>
        <v/>
      </c>
      <c r="AJ174" s="51" t="str">
        <f aca="false">IF(AE174="","",IF(AA174="",J174,AA174)*N(AD174))</f>
        <v/>
      </c>
      <c r="AK174" s="51" t="str">
        <f aca="false">IF(AE174="","",AI174-AJ174)</f>
        <v/>
      </c>
      <c r="AL174" s="53" t="str">
        <f aca="false">IF(OR(AK174="",AH174="",N(AH174)&lt;=0),"",AK174/AH174)</f>
        <v/>
      </c>
    </row>
    <row r="175" customFormat="false" ht="15" hidden="false" customHeight="false" outlineLevel="0" collapsed="false">
      <c r="A175" s="45" t="str">
        <f aca="false">IF(AND(B175="",D175=""),"",ROW()-5)</f>
        <v/>
      </c>
      <c r="B175" s="40"/>
      <c r="C175" s="50" t="str">
        <f aca="false">IF(B175="","",IFERROR(INDEX(Spaces!$A$6:$A$105,MATCH($B175,SPACE_NAMES,0)),""))</f>
        <v/>
      </c>
      <c r="D175" s="40"/>
      <c r="E175" s="40"/>
      <c r="F175" s="40"/>
      <c r="G175" s="45" t="str">
        <f aca="false">IF(D175="","",IFERROR(INDEX(FX_WATTS,MATCH(D175,FX_NAMES,0)),""))</f>
        <v/>
      </c>
      <c r="H175" s="43"/>
      <c r="I175" s="45" t="str">
        <f aca="false">IF(H175&lt;&gt;"",H175,G175)</f>
        <v/>
      </c>
      <c r="J175" s="43"/>
      <c r="K175" s="42"/>
      <c r="L175" s="43"/>
      <c r="M175" s="44" t="str">
        <f aca="false">IF(J175="","",IF(K175&lt;&gt;"",K175,N(IFERROR(INDEX(Spaces!$F$6:$F$105,MATCH($B175,SPACE_NAMES,0)),0)))*IF(L175&lt;&gt;"",L175,N(IFERROR(INDEX(Spaces!$G$6:$G$105,MATCH($B175,SPACE_NAMES,0)),0))))</f>
        <v/>
      </c>
      <c r="N175" s="46" t="str">
        <f aca="false">IF(OR(J175="",I175=""),"",I175*J175/1000)</f>
        <v/>
      </c>
      <c r="O175" s="44" t="str">
        <f aca="false">IF(N175="","",N175*M175)</f>
        <v/>
      </c>
      <c r="P175" s="51" t="str">
        <f aca="false">IF(OR(O175="",RATE=""),"",O175*RATE)</f>
        <v/>
      </c>
      <c r="Q175" s="42"/>
      <c r="R175" s="40"/>
      <c r="S175" s="40"/>
      <c r="T175" s="40"/>
      <c r="U175" s="40"/>
      <c r="V175" s="40"/>
      <c r="W175" s="40"/>
      <c r="X175" s="40"/>
      <c r="Y175" s="40"/>
      <c r="Z175" s="43"/>
      <c r="AA175" s="43"/>
      <c r="AB175" s="52"/>
      <c r="AC175" s="52"/>
      <c r="AD175" s="52"/>
      <c r="AE175" s="44" t="str">
        <f aca="false">IF(AND(U175="In scope",Z175&lt;&gt;"",J175&lt;&gt;"",N175&lt;&gt;""),Z175*IF(AA175="",J175,AA175)*M175/1000,"")</f>
        <v/>
      </c>
      <c r="AF175" s="44" t="str">
        <f aca="false">IF(AE175="","",O175-AE175)</f>
        <v/>
      </c>
      <c r="AG175" s="46" t="str">
        <f aca="false">IF(AE175="","",N175-Z175*IF(AA175="",J175,AA175)/1000)</f>
        <v/>
      </c>
      <c r="AH175" s="51" t="str">
        <f aca="false">IF(OR(AF175="",RATE=""),"",AF175*RATE)</f>
        <v/>
      </c>
      <c r="AI175" s="51" t="str">
        <f aca="false">IF(AE175="","",IF(AA175="",J175,AA175)*(N(AB175)+N(AC175)))</f>
        <v/>
      </c>
      <c r="AJ175" s="51" t="str">
        <f aca="false">IF(AE175="","",IF(AA175="",J175,AA175)*N(AD175))</f>
        <v/>
      </c>
      <c r="AK175" s="51" t="str">
        <f aca="false">IF(AE175="","",AI175-AJ175)</f>
        <v/>
      </c>
      <c r="AL175" s="53" t="str">
        <f aca="false">IF(OR(AK175="",AH175="",N(AH175)&lt;=0),"",AK175/AH175)</f>
        <v/>
      </c>
    </row>
    <row r="176" customFormat="false" ht="15" hidden="false" customHeight="false" outlineLevel="0" collapsed="false">
      <c r="A176" s="45" t="str">
        <f aca="false">IF(AND(B176="",D176=""),"",ROW()-5)</f>
        <v/>
      </c>
      <c r="B176" s="40"/>
      <c r="C176" s="50" t="str">
        <f aca="false">IF(B176="","",IFERROR(INDEX(Spaces!$A$6:$A$105,MATCH($B176,SPACE_NAMES,0)),""))</f>
        <v/>
      </c>
      <c r="D176" s="40"/>
      <c r="E176" s="40"/>
      <c r="F176" s="40"/>
      <c r="G176" s="45" t="str">
        <f aca="false">IF(D176="","",IFERROR(INDEX(FX_WATTS,MATCH(D176,FX_NAMES,0)),""))</f>
        <v/>
      </c>
      <c r="H176" s="43"/>
      <c r="I176" s="45" t="str">
        <f aca="false">IF(H176&lt;&gt;"",H176,G176)</f>
        <v/>
      </c>
      <c r="J176" s="43"/>
      <c r="K176" s="42"/>
      <c r="L176" s="43"/>
      <c r="M176" s="44" t="str">
        <f aca="false">IF(J176="","",IF(K176&lt;&gt;"",K176,N(IFERROR(INDEX(Spaces!$F$6:$F$105,MATCH($B176,SPACE_NAMES,0)),0)))*IF(L176&lt;&gt;"",L176,N(IFERROR(INDEX(Spaces!$G$6:$G$105,MATCH($B176,SPACE_NAMES,0)),0))))</f>
        <v/>
      </c>
      <c r="N176" s="46" t="str">
        <f aca="false">IF(OR(J176="",I176=""),"",I176*J176/1000)</f>
        <v/>
      </c>
      <c r="O176" s="44" t="str">
        <f aca="false">IF(N176="","",N176*M176)</f>
        <v/>
      </c>
      <c r="P176" s="51" t="str">
        <f aca="false">IF(OR(O176="",RATE=""),"",O176*RATE)</f>
        <v/>
      </c>
      <c r="Q176" s="42"/>
      <c r="R176" s="40"/>
      <c r="S176" s="40"/>
      <c r="T176" s="40"/>
      <c r="U176" s="40"/>
      <c r="V176" s="40"/>
      <c r="W176" s="40"/>
      <c r="X176" s="40"/>
      <c r="Y176" s="40"/>
      <c r="Z176" s="43"/>
      <c r="AA176" s="43"/>
      <c r="AB176" s="52"/>
      <c r="AC176" s="52"/>
      <c r="AD176" s="52"/>
      <c r="AE176" s="44" t="str">
        <f aca="false">IF(AND(U176="In scope",Z176&lt;&gt;"",J176&lt;&gt;"",N176&lt;&gt;""),Z176*IF(AA176="",J176,AA176)*M176/1000,"")</f>
        <v/>
      </c>
      <c r="AF176" s="44" t="str">
        <f aca="false">IF(AE176="","",O176-AE176)</f>
        <v/>
      </c>
      <c r="AG176" s="46" t="str">
        <f aca="false">IF(AE176="","",N176-Z176*IF(AA176="",J176,AA176)/1000)</f>
        <v/>
      </c>
      <c r="AH176" s="51" t="str">
        <f aca="false">IF(OR(AF176="",RATE=""),"",AF176*RATE)</f>
        <v/>
      </c>
      <c r="AI176" s="51" t="str">
        <f aca="false">IF(AE176="","",IF(AA176="",J176,AA176)*(N(AB176)+N(AC176)))</f>
        <v/>
      </c>
      <c r="AJ176" s="51" t="str">
        <f aca="false">IF(AE176="","",IF(AA176="",J176,AA176)*N(AD176))</f>
        <v/>
      </c>
      <c r="AK176" s="51" t="str">
        <f aca="false">IF(AE176="","",AI176-AJ176)</f>
        <v/>
      </c>
      <c r="AL176" s="53" t="str">
        <f aca="false">IF(OR(AK176="",AH176="",N(AH176)&lt;=0),"",AK176/AH176)</f>
        <v/>
      </c>
    </row>
    <row r="177" customFormat="false" ht="15" hidden="false" customHeight="false" outlineLevel="0" collapsed="false">
      <c r="A177" s="45" t="str">
        <f aca="false">IF(AND(B177="",D177=""),"",ROW()-5)</f>
        <v/>
      </c>
      <c r="B177" s="40"/>
      <c r="C177" s="50" t="str">
        <f aca="false">IF(B177="","",IFERROR(INDEX(Spaces!$A$6:$A$105,MATCH($B177,SPACE_NAMES,0)),""))</f>
        <v/>
      </c>
      <c r="D177" s="40"/>
      <c r="E177" s="40"/>
      <c r="F177" s="40"/>
      <c r="G177" s="45" t="str">
        <f aca="false">IF(D177="","",IFERROR(INDEX(FX_WATTS,MATCH(D177,FX_NAMES,0)),""))</f>
        <v/>
      </c>
      <c r="H177" s="43"/>
      <c r="I177" s="45" t="str">
        <f aca="false">IF(H177&lt;&gt;"",H177,G177)</f>
        <v/>
      </c>
      <c r="J177" s="43"/>
      <c r="K177" s="42"/>
      <c r="L177" s="43"/>
      <c r="M177" s="44" t="str">
        <f aca="false">IF(J177="","",IF(K177&lt;&gt;"",K177,N(IFERROR(INDEX(Spaces!$F$6:$F$105,MATCH($B177,SPACE_NAMES,0)),0)))*IF(L177&lt;&gt;"",L177,N(IFERROR(INDEX(Spaces!$G$6:$G$105,MATCH($B177,SPACE_NAMES,0)),0))))</f>
        <v/>
      </c>
      <c r="N177" s="46" t="str">
        <f aca="false">IF(OR(J177="",I177=""),"",I177*J177/1000)</f>
        <v/>
      </c>
      <c r="O177" s="44" t="str">
        <f aca="false">IF(N177="","",N177*M177)</f>
        <v/>
      </c>
      <c r="P177" s="51" t="str">
        <f aca="false">IF(OR(O177="",RATE=""),"",O177*RATE)</f>
        <v/>
      </c>
      <c r="Q177" s="42"/>
      <c r="R177" s="40"/>
      <c r="S177" s="40"/>
      <c r="T177" s="40"/>
      <c r="U177" s="40"/>
      <c r="V177" s="40"/>
      <c r="W177" s="40"/>
      <c r="X177" s="40"/>
      <c r="Y177" s="40"/>
      <c r="Z177" s="43"/>
      <c r="AA177" s="43"/>
      <c r="AB177" s="52"/>
      <c r="AC177" s="52"/>
      <c r="AD177" s="52"/>
      <c r="AE177" s="44" t="str">
        <f aca="false">IF(AND(U177="In scope",Z177&lt;&gt;"",J177&lt;&gt;"",N177&lt;&gt;""),Z177*IF(AA177="",J177,AA177)*M177/1000,"")</f>
        <v/>
      </c>
      <c r="AF177" s="44" t="str">
        <f aca="false">IF(AE177="","",O177-AE177)</f>
        <v/>
      </c>
      <c r="AG177" s="46" t="str">
        <f aca="false">IF(AE177="","",N177-Z177*IF(AA177="",J177,AA177)/1000)</f>
        <v/>
      </c>
      <c r="AH177" s="51" t="str">
        <f aca="false">IF(OR(AF177="",RATE=""),"",AF177*RATE)</f>
        <v/>
      </c>
      <c r="AI177" s="51" t="str">
        <f aca="false">IF(AE177="","",IF(AA177="",J177,AA177)*(N(AB177)+N(AC177)))</f>
        <v/>
      </c>
      <c r="AJ177" s="51" t="str">
        <f aca="false">IF(AE177="","",IF(AA177="",J177,AA177)*N(AD177))</f>
        <v/>
      </c>
      <c r="AK177" s="51" t="str">
        <f aca="false">IF(AE177="","",AI177-AJ177)</f>
        <v/>
      </c>
      <c r="AL177" s="53" t="str">
        <f aca="false">IF(OR(AK177="",AH177="",N(AH177)&lt;=0),"",AK177/AH177)</f>
        <v/>
      </c>
    </row>
    <row r="178" customFormat="false" ht="15" hidden="false" customHeight="false" outlineLevel="0" collapsed="false">
      <c r="A178" s="45" t="str">
        <f aca="false">IF(AND(B178="",D178=""),"",ROW()-5)</f>
        <v/>
      </c>
      <c r="B178" s="40"/>
      <c r="C178" s="50" t="str">
        <f aca="false">IF(B178="","",IFERROR(INDEX(Spaces!$A$6:$A$105,MATCH($B178,SPACE_NAMES,0)),""))</f>
        <v/>
      </c>
      <c r="D178" s="40"/>
      <c r="E178" s="40"/>
      <c r="F178" s="40"/>
      <c r="G178" s="45" t="str">
        <f aca="false">IF(D178="","",IFERROR(INDEX(FX_WATTS,MATCH(D178,FX_NAMES,0)),""))</f>
        <v/>
      </c>
      <c r="H178" s="43"/>
      <c r="I178" s="45" t="str">
        <f aca="false">IF(H178&lt;&gt;"",H178,G178)</f>
        <v/>
      </c>
      <c r="J178" s="43"/>
      <c r="K178" s="42"/>
      <c r="L178" s="43"/>
      <c r="M178" s="44" t="str">
        <f aca="false">IF(J178="","",IF(K178&lt;&gt;"",K178,N(IFERROR(INDEX(Spaces!$F$6:$F$105,MATCH($B178,SPACE_NAMES,0)),0)))*IF(L178&lt;&gt;"",L178,N(IFERROR(INDEX(Spaces!$G$6:$G$105,MATCH($B178,SPACE_NAMES,0)),0))))</f>
        <v/>
      </c>
      <c r="N178" s="46" t="str">
        <f aca="false">IF(OR(J178="",I178=""),"",I178*J178/1000)</f>
        <v/>
      </c>
      <c r="O178" s="44" t="str">
        <f aca="false">IF(N178="","",N178*M178)</f>
        <v/>
      </c>
      <c r="P178" s="51" t="str">
        <f aca="false">IF(OR(O178="",RATE=""),"",O178*RATE)</f>
        <v/>
      </c>
      <c r="Q178" s="42"/>
      <c r="R178" s="40"/>
      <c r="S178" s="40"/>
      <c r="T178" s="40"/>
      <c r="U178" s="40"/>
      <c r="V178" s="40"/>
      <c r="W178" s="40"/>
      <c r="X178" s="40"/>
      <c r="Y178" s="40"/>
      <c r="Z178" s="43"/>
      <c r="AA178" s="43"/>
      <c r="AB178" s="52"/>
      <c r="AC178" s="52"/>
      <c r="AD178" s="52"/>
      <c r="AE178" s="44" t="str">
        <f aca="false">IF(AND(U178="In scope",Z178&lt;&gt;"",J178&lt;&gt;"",N178&lt;&gt;""),Z178*IF(AA178="",J178,AA178)*M178/1000,"")</f>
        <v/>
      </c>
      <c r="AF178" s="44" t="str">
        <f aca="false">IF(AE178="","",O178-AE178)</f>
        <v/>
      </c>
      <c r="AG178" s="46" t="str">
        <f aca="false">IF(AE178="","",N178-Z178*IF(AA178="",J178,AA178)/1000)</f>
        <v/>
      </c>
      <c r="AH178" s="51" t="str">
        <f aca="false">IF(OR(AF178="",RATE=""),"",AF178*RATE)</f>
        <v/>
      </c>
      <c r="AI178" s="51" t="str">
        <f aca="false">IF(AE178="","",IF(AA178="",J178,AA178)*(N(AB178)+N(AC178)))</f>
        <v/>
      </c>
      <c r="AJ178" s="51" t="str">
        <f aca="false">IF(AE178="","",IF(AA178="",J178,AA178)*N(AD178))</f>
        <v/>
      </c>
      <c r="AK178" s="51" t="str">
        <f aca="false">IF(AE178="","",AI178-AJ178)</f>
        <v/>
      </c>
      <c r="AL178" s="53" t="str">
        <f aca="false">IF(OR(AK178="",AH178="",N(AH178)&lt;=0),"",AK178/AH178)</f>
        <v/>
      </c>
    </row>
    <row r="179" customFormat="false" ht="15" hidden="false" customHeight="false" outlineLevel="0" collapsed="false">
      <c r="A179" s="45" t="str">
        <f aca="false">IF(AND(B179="",D179=""),"",ROW()-5)</f>
        <v/>
      </c>
      <c r="B179" s="40"/>
      <c r="C179" s="50" t="str">
        <f aca="false">IF(B179="","",IFERROR(INDEX(Spaces!$A$6:$A$105,MATCH($B179,SPACE_NAMES,0)),""))</f>
        <v/>
      </c>
      <c r="D179" s="40"/>
      <c r="E179" s="40"/>
      <c r="F179" s="40"/>
      <c r="G179" s="45" t="str">
        <f aca="false">IF(D179="","",IFERROR(INDEX(FX_WATTS,MATCH(D179,FX_NAMES,0)),""))</f>
        <v/>
      </c>
      <c r="H179" s="43"/>
      <c r="I179" s="45" t="str">
        <f aca="false">IF(H179&lt;&gt;"",H179,G179)</f>
        <v/>
      </c>
      <c r="J179" s="43"/>
      <c r="K179" s="42"/>
      <c r="L179" s="43"/>
      <c r="M179" s="44" t="str">
        <f aca="false">IF(J179="","",IF(K179&lt;&gt;"",K179,N(IFERROR(INDEX(Spaces!$F$6:$F$105,MATCH($B179,SPACE_NAMES,0)),0)))*IF(L179&lt;&gt;"",L179,N(IFERROR(INDEX(Spaces!$G$6:$G$105,MATCH($B179,SPACE_NAMES,0)),0))))</f>
        <v/>
      </c>
      <c r="N179" s="46" t="str">
        <f aca="false">IF(OR(J179="",I179=""),"",I179*J179/1000)</f>
        <v/>
      </c>
      <c r="O179" s="44" t="str">
        <f aca="false">IF(N179="","",N179*M179)</f>
        <v/>
      </c>
      <c r="P179" s="51" t="str">
        <f aca="false">IF(OR(O179="",RATE=""),"",O179*RATE)</f>
        <v/>
      </c>
      <c r="Q179" s="42"/>
      <c r="R179" s="40"/>
      <c r="S179" s="40"/>
      <c r="T179" s="40"/>
      <c r="U179" s="40"/>
      <c r="V179" s="40"/>
      <c r="W179" s="40"/>
      <c r="X179" s="40"/>
      <c r="Y179" s="40"/>
      <c r="Z179" s="43"/>
      <c r="AA179" s="43"/>
      <c r="AB179" s="52"/>
      <c r="AC179" s="52"/>
      <c r="AD179" s="52"/>
      <c r="AE179" s="44" t="str">
        <f aca="false">IF(AND(U179="In scope",Z179&lt;&gt;"",J179&lt;&gt;"",N179&lt;&gt;""),Z179*IF(AA179="",J179,AA179)*M179/1000,"")</f>
        <v/>
      </c>
      <c r="AF179" s="44" t="str">
        <f aca="false">IF(AE179="","",O179-AE179)</f>
        <v/>
      </c>
      <c r="AG179" s="46" t="str">
        <f aca="false">IF(AE179="","",N179-Z179*IF(AA179="",J179,AA179)/1000)</f>
        <v/>
      </c>
      <c r="AH179" s="51" t="str">
        <f aca="false">IF(OR(AF179="",RATE=""),"",AF179*RATE)</f>
        <v/>
      </c>
      <c r="AI179" s="51" t="str">
        <f aca="false">IF(AE179="","",IF(AA179="",J179,AA179)*(N(AB179)+N(AC179)))</f>
        <v/>
      </c>
      <c r="AJ179" s="51" t="str">
        <f aca="false">IF(AE179="","",IF(AA179="",J179,AA179)*N(AD179))</f>
        <v/>
      </c>
      <c r="AK179" s="51" t="str">
        <f aca="false">IF(AE179="","",AI179-AJ179)</f>
        <v/>
      </c>
      <c r="AL179" s="53" t="str">
        <f aca="false">IF(OR(AK179="",AH179="",N(AH179)&lt;=0),"",AK179/AH179)</f>
        <v/>
      </c>
    </row>
    <row r="180" customFormat="false" ht="15" hidden="false" customHeight="false" outlineLevel="0" collapsed="false">
      <c r="A180" s="45" t="str">
        <f aca="false">IF(AND(B180="",D180=""),"",ROW()-5)</f>
        <v/>
      </c>
      <c r="B180" s="40"/>
      <c r="C180" s="50" t="str">
        <f aca="false">IF(B180="","",IFERROR(INDEX(Spaces!$A$6:$A$105,MATCH($B180,SPACE_NAMES,0)),""))</f>
        <v/>
      </c>
      <c r="D180" s="40"/>
      <c r="E180" s="40"/>
      <c r="F180" s="40"/>
      <c r="G180" s="45" t="str">
        <f aca="false">IF(D180="","",IFERROR(INDEX(FX_WATTS,MATCH(D180,FX_NAMES,0)),""))</f>
        <v/>
      </c>
      <c r="H180" s="43"/>
      <c r="I180" s="45" t="str">
        <f aca="false">IF(H180&lt;&gt;"",H180,G180)</f>
        <v/>
      </c>
      <c r="J180" s="43"/>
      <c r="K180" s="42"/>
      <c r="L180" s="43"/>
      <c r="M180" s="44" t="str">
        <f aca="false">IF(J180="","",IF(K180&lt;&gt;"",K180,N(IFERROR(INDEX(Spaces!$F$6:$F$105,MATCH($B180,SPACE_NAMES,0)),0)))*IF(L180&lt;&gt;"",L180,N(IFERROR(INDEX(Spaces!$G$6:$G$105,MATCH($B180,SPACE_NAMES,0)),0))))</f>
        <v/>
      </c>
      <c r="N180" s="46" t="str">
        <f aca="false">IF(OR(J180="",I180=""),"",I180*J180/1000)</f>
        <v/>
      </c>
      <c r="O180" s="44" t="str">
        <f aca="false">IF(N180="","",N180*M180)</f>
        <v/>
      </c>
      <c r="P180" s="51" t="str">
        <f aca="false">IF(OR(O180="",RATE=""),"",O180*RATE)</f>
        <v/>
      </c>
      <c r="Q180" s="42"/>
      <c r="R180" s="40"/>
      <c r="S180" s="40"/>
      <c r="T180" s="40"/>
      <c r="U180" s="40"/>
      <c r="V180" s="40"/>
      <c r="W180" s="40"/>
      <c r="X180" s="40"/>
      <c r="Y180" s="40"/>
      <c r="Z180" s="43"/>
      <c r="AA180" s="43"/>
      <c r="AB180" s="52"/>
      <c r="AC180" s="52"/>
      <c r="AD180" s="52"/>
      <c r="AE180" s="44" t="str">
        <f aca="false">IF(AND(U180="In scope",Z180&lt;&gt;"",J180&lt;&gt;"",N180&lt;&gt;""),Z180*IF(AA180="",J180,AA180)*M180/1000,"")</f>
        <v/>
      </c>
      <c r="AF180" s="44" t="str">
        <f aca="false">IF(AE180="","",O180-AE180)</f>
        <v/>
      </c>
      <c r="AG180" s="46" t="str">
        <f aca="false">IF(AE180="","",N180-Z180*IF(AA180="",J180,AA180)/1000)</f>
        <v/>
      </c>
      <c r="AH180" s="51" t="str">
        <f aca="false">IF(OR(AF180="",RATE=""),"",AF180*RATE)</f>
        <v/>
      </c>
      <c r="AI180" s="51" t="str">
        <f aca="false">IF(AE180="","",IF(AA180="",J180,AA180)*(N(AB180)+N(AC180)))</f>
        <v/>
      </c>
      <c r="AJ180" s="51" t="str">
        <f aca="false">IF(AE180="","",IF(AA180="",J180,AA180)*N(AD180))</f>
        <v/>
      </c>
      <c r="AK180" s="51" t="str">
        <f aca="false">IF(AE180="","",AI180-AJ180)</f>
        <v/>
      </c>
      <c r="AL180" s="53" t="str">
        <f aca="false">IF(OR(AK180="",AH180="",N(AH180)&lt;=0),"",AK180/AH180)</f>
        <v/>
      </c>
    </row>
    <row r="181" customFormat="false" ht="15" hidden="false" customHeight="false" outlineLevel="0" collapsed="false">
      <c r="A181" s="45" t="str">
        <f aca="false">IF(AND(B181="",D181=""),"",ROW()-5)</f>
        <v/>
      </c>
      <c r="B181" s="40"/>
      <c r="C181" s="50" t="str">
        <f aca="false">IF(B181="","",IFERROR(INDEX(Spaces!$A$6:$A$105,MATCH($B181,SPACE_NAMES,0)),""))</f>
        <v/>
      </c>
      <c r="D181" s="40"/>
      <c r="E181" s="40"/>
      <c r="F181" s="40"/>
      <c r="G181" s="45" t="str">
        <f aca="false">IF(D181="","",IFERROR(INDEX(FX_WATTS,MATCH(D181,FX_NAMES,0)),""))</f>
        <v/>
      </c>
      <c r="H181" s="43"/>
      <c r="I181" s="45" t="str">
        <f aca="false">IF(H181&lt;&gt;"",H181,G181)</f>
        <v/>
      </c>
      <c r="J181" s="43"/>
      <c r="K181" s="42"/>
      <c r="L181" s="43"/>
      <c r="M181" s="44" t="str">
        <f aca="false">IF(J181="","",IF(K181&lt;&gt;"",K181,N(IFERROR(INDEX(Spaces!$F$6:$F$105,MATCH($B181,SPACE_NAMES,0)),0)))*IF(L181&lt;&gt;"",L181,N(IFERROR(INDEX(Spaces!$G$6:$G$105,MATCH($B181,SPACE_NAMES,0)),0))))</f>
        <v/>
      </c>
      <c r="N181" s="46" t="str">
        <f aca="false">IF(OR(J181="",I181=""),"",I181*J181/1000)</f>
        <v/>
      </c>
      <c r="O181" s="44" t="str">
        <f aca="false">IF(N181="","",N181*M181)</f>
        <v/>
      </c>
      <c r="P181" s="51" t="str">
        <f aca="false">IF(OR(O181="",RATE=""),"",O181*RATE)</f>
        <v/>
      </c>
      <c r="Q181" s="42"/>
      <c r="R181" s="40"/>
      <c r="S181" s="40"/>
      <c r="T181" s="40"/>
      <c r="U181" s="40"/>
      <c r="V181" s="40"/>
      <c r="W181" s="40"/>
      <c r="X181" s="40"/>
      <c r="Y181" s="40"/>
      <c r="Z181" s="43"/>
      <c r="AA181" s="43"/>
      <c r="AB181" s="52"/>
      <c r="AC181" s="52"/>
      <c r="AD181" s="52"/>
      <c r="AE181" s="44" t="str">
        <f aca="false">IF(AND(U181="In scope",Z181&lt;&gt;"",J181&lt;&gt;"",N181&lt;&gt;""),Z181*IF(AA181="",J181,AA181)*M181/1000,"")</f>
        <v/>
      </c>
      <c r="AF181" s="44" t="str">
        <f aca="false">IF(AE181="","",O181-AE181)</f>
        <v/>
      </c>
      <c r="AG181" s="46" t="str">
        <f aca="false">IF(AE181="","",N181-Z181*IF(AA181="",J181,AA181)/1000)</f>
        <v/>
      </c>
      <c r="AH181" s="51" t="str">
        <f aca="false">IF(OR(AF181="",RATE=""),"",AF181*RATE)</f>
        <v/>
      </c>
      <c r="AI181" s="51" t="str">
        <f aca="false">IF(AE181="","",IF(AA181="",J181,AA181)*(N(AB181)+N(AC181)))</f>
        <v/>
      </c>
      <c r="AJ181" s="51" t="str">
        <f aca="false">IF(AE181="","",IF(AA181="",J181,AA181)*N(AD181))</f>
        <v/>
      </c>
      <c r="AK181" s="51" t="str">
        <f aca="false">IF(AE181="","",AI181-AJ181)</f>
        <v/>
      </c>
      <c r="AL181" s="53" t="str">
        <f aca="false">IF(OR(AK181="",AH181="",N(AH181)&lt;=0),"",AK181/AH181)</f>
        <v/>
      </c>
    </row>
    <row r="182" customFormat="false" ht="15" hidden="false" customHeight="false" outlineLevel="0" collapsed="false">
      <c r="A182" s="45" t="str">
        <f aca="false">IF(AND(B182="",D182=""),"",ROW()-5)</f>
        <v/>
      </c>
      <c r="B182" s="40"/>
      <c r="C182" s="50" t="str">
        <f aca="false">IF(B182="","",IFERROR(INDEX(Spaces!$A$6:$A$105,MATCH($B182,SPACE_NAMES,0)),""))</f>
        <v/>
      </c>
      <c r="D182" s="40"/>
      <c r="E182" s="40"/>
      <c r="F182" s="40"/>
      <c r="G182" s="45" t="str">
        <f aca="false">IF(D182="","",IFERROR(INDEX(FX_WATTS,MATCH(D182,FX_NAMES,0)),""))</f>
        <v/>
      </c>
      <c r="H182" s="43"/>
      <c r="I182" s="45" t="str">
        <f aca="false">IF(H182&lt;&gt;"",H182,G182)</f>
        <v/>
      </c>
      <c r="J182" s="43"/>
      <c r="K182" s="42"/>
      <c r="L182" s="43"/>
      <c r="M182" s="44" t="str">
        <f aca="false">IF(J182="","",IF(K182&lt;&gt;"",K182,N(IFERROR(INDEX(Spaces!$F$6:$F$105,MATCH($B182,SPACE_NAMES,0)),0)))*IF(L182&lt;&gt;"",L182,N(IFERROR(INDEX(Spaces!$G$6:$G$105,MATCH($B182,SPACE_NAMES,0)),0))))</f>
        <v/>
      </c>
      <c r="N182" s="46" t="str">
        <f aca="false">IF(OR(J182="",I182=""),"",I182*J182/1000)</f>
        <v/>
      </c>
      <c r="O182" s="44" t="str">
        <f aca="false">IF(N182="","",N182*M182)</f>
        <v/>
      </c>
      <c r="P182" s="51" t="str">
        <f aca="false">IF(OR(O182="",RATE=""),"",O182*RATE)</f>
        <v/>
      </c>
      <c r="Q182" s="42"/>
      <c r="R182" s="40"/>
      <c r="S182" s="40"/>
      <c r="T182" s="40"/>
      <c r="U182" s="40"/>
      <c r="V182" s="40"/>
      <c r="W182" s="40"/>
      <c r="X182" s="40"/>
      <c r="Y182" s="40"/>
      <c r="Z182" s="43"/>
      <c r="AA182" s="43"/>
      <c r="AB182" s="52"/>
      <c r="AC182" s="52"/>
      <c r="AD182" s="52"/>
      <c r="AE182" s="44" t="str">
        <f aca="false">IF(AND(U182="In scope",Z182&lt;&gt;"",J182&lt;&gt;"",N182&lt;&gt;""),Z182*IF(AA182="",J182,AA182)*M182/1000,"")</f>
        <v/>
      </c>
      <c r="AF182" s="44" t="str">
        <f aca="false">IF(AE182="","",O182-AE182)</f>
        <v/>
      </c>
      <c r="AG182" s="46" t="str">
        <f aca="false">IF(AE182="","",N182-Z182*IF(AA182="",J182,AA182)/1000)</f>
        <v/>
      </c>
      <c r="AH182" s="51" t="str">
        <f aca="false">IF(OR(AF182="",RATE=""),"",AF182*RATE)</f>
        <v/>
      </c>
      <c r="AI182" s="51" t="str">
        <f aca="false">IF(AE182="","",IF(AA182="",J182,AA182)*(N(AB182)+N(AC182)))</f>
        <v/>
      </c>
      <c r="AJ182" s="51" t="str">
        <f aca="false">IF(AE182="","",IF(AA182="",J182,AA182)*N(AD182))</f>
        <v/>
      </c>
      <c r="AK182" s="51" t="str">
        <f aca="false">IF(AE182="","",AI182-AJ182)</f>
        <v/>
      </c>
      <c r="AL182" s="53" t="str">
        <f aca="false">IF(OR(AK182="",AH182="",N(AH182)&lt;=0),"",AK182/AH182)</f>
        <v/>
      </c>
    </row>
    <row r="183" customFormat="false" ht="15" hidden="false" customHeight="false" outlineLevel="0" collapsed="false">
      <c r="A183" s="45" t="str">
        <f aca="false">IF(AND(B183="",D183=""),"",ROW()-5)</f>
        <v/>
      </c>
      <c r="B183" s="40"/>
      <c r="C183" s="50" t="str">
        <f aca="false">IF(B183="","",IFERROR(INDEX(Spaces!$A$6:$A$105,MATCH($B183,SPACE_NAMES,0)),""))</f>
        <v/>
      </c>
      <c r="D183" s="40"/>
      <c r="E183" s="40"/>
      <c r="F183" s="40"/>
      <c r="G183" s="45" t="str">
        <f aca="false">IF(D183="","",IFERROR(INDEX(FX_WATTS,MATCH(D183,FX_NAMES,0)),""))</f>
        <v/>
      </c>
      <c r="H183" s="43"/>
      <c r="I183" s="45" t="str">
        <f aca="false">IF(H183&lt;&gt;"",H183,G183)</f>
        <v/>
      </c>
      <c r="J183" s="43"/>
      <c r="K183" s="42"/>
      <c r="L183" s="43"/>
      <c r="M183" s="44" t="str">
        <f aca="false">IF(J183="","",IF(K183&lt;&gt;"",K183,N(IFERROR(INDEX(Spaces!$F$6:$F$105,MATCH($B183,SPACE_NAMES,0)),0)))*IF(L183&lt;&gt;"",L183,N(IFERROR(INDEX(Spaces!$G$6:$G$105,MATCH($B183,SPACE_NAMES,0)),0))))</f>
        <v/>
      </c>
      <c r="N183" s="46" t="str">
        <f aca="false">IF(OR(J183="",I183=""),"",I183*J183/1000)</f>
        <v/>
      </c>
      <c r="O183" s="44" t="str">
        <f aca="false">IF(N183="","",N183*M183)</f>
        <v/>
      </c>
      <c r="P183" s="51" t="str">
        <f aca="false">IF(OR(O183="",RATE=""),"",O183*RATE)</f>
        <v/>
      </c>
      <c r="Q183" s="42"/>
      <c r="R183" s="40"/>
      <c r="S183" s="40"/>
      <c r="T183" s="40"/>
      <c r="U183" s="40"/>
      <c r="V183" s="40"/>
      <c r="W183" s="40"/>
      <c r="X183" s="40"/>
      <c r="Y183" s="40"/>
      <c r="Z183" s="43"/>
      <c r="AA183" s="43"/>
      <c r="AB183" s="52"/>
      <c r="AC183" s="52"/>
      <c r="AD183" s="52"/>
      <c r="AE183" s="44" t="str">
        <f aca="false">IF(AND(U183="In scope",Z183&lt;&gt;"",J183&lt;&gt;"",N183&lt;&gt;""),Z183*IF(AA183="",J183,AA183)*M183/1000,"")</f>
        <v/>
      </c>
      <c r="AF183" s="44" t="str">
        <f aca="false">IF(AE183="","",O183-AE183)</f>
        <v/>
      </c>
      <c r="AG183" s="46" t="str">
        <f aca="false">IF(AE183="","",N183-Z183*IF(AA183="",J183,AA183)/1000)</f>
        <v/>
      </c>
      <c r="AH183" s="51" t="str">
        <f aca="false">IF(OR(AF183="",RATE=""),"",AF183*RATE)</f>
        <v/>
      </c>
      <c r="AI183" s="51" t="str">
        <f aca="false">IF(AE183="","",IF(AA183="",J183,AA183)*(N(AB183)+N(AC183)))</f>
        <v/>
      </c>
      <c r="AJ183" s="51" t="str">
        <f aca="false">IF(AE183="","",IF(AA183="",J183,AA183)*N(AD183))</f>
        <v/>
      </c>
      <c r="AK183" s="51" t="str">
        <f aca="false">IF(AE183="","",AI183-AJ183)</f>
        <v/>
      </c>
      <c r="AL183" s="53" t="str">
        <f aca="false">IF(OR(AK183="",AH183="",N(AH183)&lt;=0),"",AK183/AH183)</f>
        <v/>
      </c>
    </row>
    <row r="184" customFormat="false" ht="15" hidden="false" customHeight="false" outlineLevel="0" collapsed="false">
      <c r="A184" s="45" t="str">
        <f aca="false">IF(AND(B184="",D184=""),"",ROW()-5)</f>
        <v/>
      </c>
      <c r="B184" s="40"/>
      <c r="C184" s="50" t="str">
        <f aca="false">IF(B184="","",IFERROR(INDEX(Spaces!$A$6:$A$105,MATCH($B184,SPACE_NAMES,0)),""))</f>
        <v/>
      </c>
      <c r="D184" s="40"/>
      <c r="E184" s="40"/>
      <c r="F184" s="40"/>
      <c r="G184" s="45" t="str">
        <f aca="false">IF(D184="","",IFERROR(INDEX(FX_WATTS,MATCH(D184,FX_NAMES,0)),""))</f>
        <v/>
      </c>
      <c r="H184" s="43"/>
      <c r="I184" s="45" t="str">
        <f aca="false">IF(H184&lt;&gt;"",H184,G184)</f>
        <v/>
      </c>
      <c r="J184" s="43"/>
      <c r="K184" s="42"/>
      <c r="L184" s="43"/>
      <c r="M184" s="44" t="str">
        <f aca="false">IF(J184="","",IF(K184&lt;&gt;"",K184,N(IFERROR(INDEX(Spaces!$F$6:$F$105,MATCH($B184,SPACE_NAMES,0)),0)))*IF(L184&lt;&gt;"",L184,N(IFERROR(INDEX(Spaces!$G$6:$G$105,MATCH($B184,SPACE_NAMES,0)),0))))</f>
        <v/>
      </c>
      <c r="N184" s="46" t="str">
        <f aca="false">IF(OR(J184="",I184=""),"",I184*J184/1000)</f>
        <v/>
      </c>
      <c r="O184" s="44" t="str">
        <f aca="false">IF(N184="","",N184*M184)</f>
        <v/>
      </c>
      <c r="P184" s="51" t="str">
        <f aca="false">IF(OR(O184="",RATE=""),"",O184*RATE)</f>
        <v/>
      </c>
      <c r="Q184" s="42"/>
      <c r="R184" s="40"/>
      <c r="S184" s="40"/>
      <c r="T184" s="40"/>
      <c r="U184" s="40"/>
      <c r="V184" s="40"/>
      <c r="W184" s="40"/>
      <c r="X184" s="40"/>
      <c r="Y184" s="40"/>
      <c r="Z184" s="43"/>
      <c r="AA184" s="43"/>
      <c r="AB184" s="52"/>
      <c r="AC184" s="52"/>
      <c r="AD184" s="52"/>
      <c r="AE184" s="44" t="str">
        <f aca="false">IF(AND(U184="In scope",Z184&lt;&gt;"",J184&lt;&gt;"",N184&lt;&gt;""),Z184*IF(AA184="",J184,AA184)*M184/1000,"")</f>
        <v/>
      </c>
      <c r="AF184" s="44" t="str">
        <f aca="false">IF(AE184="","",O184-AE184)</f>
        <v/>
      </c>
      <c r="AG184" s="46" t="str">
        <f aca="false">IF(AE184="","",N184-Z184*IF(AA184="",J184,AA184)/1000)</f>
        <v/>
      </c>
      <c r="AH184" s="51" t="str">
        <f aca="false">IF(OR(AF184="",RATE=""),"",AF184*RATE)</f>
        <v/>
      </c>
      <c r="AI184" s="51" t="str">
        <f aca="false">IF(AE184="","",IF(AA184="",J184,AA184)*(N(AB184)+N(AC184)))</f>
        <v/>
      </c>
      <c r="AJ184" s="51" t="str">
        <f aca="false">IF(AE184="","",IF(AA184="",J184,AA184)*N(AD184))</f>
        <v/>
      </c>
      <c r="AK184" s="51" t="str">
        <f aca="false">IF(AE184="","",AI184-AJ184)</f>
        <v/>
      </c>
      <c r="AL184" s="53" t="str">
        <f aca="false">IF(OR(AK184="",AH184="",N(AH184)&lt;=0),"",AK184/AH184)</f>
        <v/>
      </c>
    </row>
    <row r="185" customFormat="false" ht="15" hidden="false" customHeight="false" outlineLevel="0" collapsed="false">
      <c r="A185" s="45" t="str">
        <f aca="false">IF(AND(B185="",D185=""),"",ROW()-5)</f>
        <v/>
      </c>
      <c r="B185" s="40"/>
      <c r="C185" s="50" t="str">
        <f aca="false">IF(B185="","",IFERROR(INDEX(Spaces!$A$6:$A$105,MATCH($B185,SPACE_NAMES,0)),""))</f>
        <v/>
      </c>
      <c r="D185" s="40"/>
      <c r="E185" s="40"/>
      <c r="F185" s="40"/>
      <c r="G185" s="45" t="str">
        <f aca="false">IF(D185="","",IFERROR(INDEX(FX_WATTS,MATCH(D185,FX_NAMES,0)),""))</f>
        <v/>
      </c>
      <c r="H185" s="43"/>
      <c r="I185" s="45" t="str">
        <f aca="false">IF(H185&lt;&gt;"",H185,G185)</f>
        <v/>
      </c>
      <c r="J185" s="43"/>
      <c r="K185" s="42"/>
      <c r="L185" s="43"/>
      <c r="M185" s="44" t="str">
        <f aca="false">IF(J185="","",IF(K185&lt;&gt;"",K185,N(IFERROR(INDEX(Spaces!$F$6:$F$105,MATCH($B185,SPACE_NAMES,0)),0)))*IF(L185&lt;&gt;"",L185,N(IFERROR(INDEX(Spaces!$G$6:$G$105,MATCH($B185,SPACE_NAMES,0)),0))))</f>
        <v/>
      </c>
      <c r="N185" s="46" t="str">
        <f aca="false">IF(OR(J185="",I185=""),"",I185*J185/1000)</f>
        <v/>
      </c>
      <c r="O185" s="44" t="str">
        <f aca="false">IF(N185="","",N185*M185)</f>
        <v/>
      </c>
      <c r="P185" s="51" t="str">
        <f aca="false">IF(OR(O185="",RATE=""),"",O185*RATE)</f>
        <v/>
      </c>
      <c r="Q185" s="42"/>
      <c r="R185" s="40"/>
      <c r="S185" s="40"/>
      <c r="T185" s="40"/>
      <c r="U185" s="40"/>
      <c r="V185" s="40"/>
      <c r="W185" s="40"/>
      <c r="X185" s="40"/>
      <c r="Y185" s="40"/>
      <c r="Z185" s="43"/>
      <c r="AA185" s="43"/>
      <c r="AB185" s="52"/>
      <c r="AC185" s="52"/>
      <c r="AD185" s="52"/>
      <c r="AE185" s="44" t="str">
        <f aca="false">IF(AND(U185="In scope",Z185&lt;&gt;"",J185&lt;&gt;"",N185&lt;&gt;""),Z185*IF(AA185="",J185,AA185)*M185/1000,"")</f>
        <v/>
      </c>
      <c r="AF185" s="44" t="str">
        <f aca="false">IF(AE185="","",O185-AE185)</f>
        <v/>
      </c>
      <c r="AG185" s="46" t="str">
        <f aca="false">IF(AE185="","",N185-Z185*IF(AA185="",J185,AA185)/1000)</f>
        <v/>
      </c>
      <c r="AH185" s="51" t="str">
        <f aca="false">IF(OR(AF185="",RATE=""),"",AF185*RATE)</f>
        <v/>
      </c>
      <c r="AI185" s="51" t="str">
        <f aca="false">IF(AE185="","",IF(AA185="",J185,AA185)*(N(AB185)+N(AC185)))</f>
        <v/>
      </c>
      <c r="AJ185" s="51" t="str">
        <f aca="false">IF(AE185="","",IF(AA185="",J185,AA185)*N(AD185))</f>
        <v/>
      </c>
      <c r="AK185" s="51" t="str">
        <f aca="false">IF(AE185="","",AI185-AJ185)</f>
        <v/>
      </c>
      <c r="AL185" s="53" t="str">
        <f aca="false">IF(OR(AK185="",AH185="",N(AH185)&lt;=0),"",AK185/AH185)</f>
        <v/>
      </c>
    </row>
    <row r="186" customFormat="false" ht="15" hidden="false" customHeight="false" outlineLevel="0" collapsed="false">
      <c r="A186" s="45" t="str">
        <f aca="false">IF(AND(B186="",D186=""),"",ROW()-5)</f>
        <v/>
      </c>
      <c r="B186" s="40"/>
      <c r="C186" s="50" t="str">
        <f aca="false">IF(B186="","",IFERROR(INDEX(Spaces!$A$6:$A$105,MATCH($B186,SPACE_NAMES,0)),""))</f>
        <v/>
      </c>
      <c r="D186" s="40"/>
      <c r="E186" s="40"/>
      <c r="F186" s="40"/>
      <c r="G186" s="45" t="str">
        <f aca="false">IF(D186="","",IFERROR(INDEX(FX_WATTS,MATCH(D186,FX_NAMES,0)),""))</f>
        <v/>
      </c>
      <c r="H186" s="43"/>
      <c r="I186" s="45" t="str">
        <f aca="false">IF(H186&lt;&gt;"",H186,G186)</f>
        <v/>
      </c>
      <c r="J186" s="43"/>
      <c r="K186" s="42"/>
      <c r="L186" s="43"/>
      <c r="M186" s="44" t="str">
        <f aca="false">IF(J186="","",IF(K186&lt;&gt;"",K186,N(IFERROR(INDEX(Spaces!$F$6:$F$105,MATCH($B186,SPACE_NAMES,0)),0)))*IF(L186&lt;&gt;"",L186,N(IFERROR(INDEX(Spaces!$G$6:$G$105,MATCH($B186,SPACE_NAMES,0)),0))))</f>
        <v/>
      </c>
      <c r="N186" s="46" t="str">
        <f aca="false">IF(OR(J186="",I186=""),"",I186*J186/1000)</f>
        <v/>
      </c>
      <c r="O186" s="44" t="str">
        <f aca="false">IF(N186="","",N186*M186)</f>
        <v/>
      </c>
      <c r="P186" s="51" t="str">
        <f aca="false">IF(OR(O186="",RATE=""),"",O186*RATE)</f>
        <v/>
      </c>
      <c r="Q186" s="42"/>
      <c r="R186" s="40"/>
      <c r="S186" s="40"/>
      <c r="T186" s="40"/>
      <c r="U186" s="40"/>
      <c r="V186" s="40"/>
      <c r="W186" s="40"/>
      <c r="X186" s="40"/>
      <c r="Y186" s="40"/>
      <c r="Z186" s="43"/>
      <c r="AA186" s="43"/>
      <c r="AB186" s="52"/>
      <c r="AC186" s="52"/>
      <c r="AD186" s="52"/>
      <c r="AE186" s="44" t="str">
        <f aca="false">IF(AND(U186="In scope",Z186&lt;&gt;"",J186&lt;&gt;"",N186&lt;&gt;""),Z186*IF(AA186="",J186,AA186)*M186/1000,"")</f>
        <v/>
      </c>
      <c r="AF186" s="44" t="str">
        <f aca="false">IF(AE186="","",O186-AE186)</f>
        <v/>
      </c>
      <c r="AG186" s="46" t="str">
        <f aca="false">IF(AE186="","",N186-Z186*IF(AA186="",J186,AA186)/1000)</f>
        <v/>
      </c>
      <c r="AH186" s="51" t="str">
        <f aca="false">IF(OR(AF186="",RATE=""),"",AF186*RATE)</f>
        <v/>
      </c>
      <c r="AI186" s="51" t="str">
        <f aca="false">IF(AE186="","",IF(AA186="",J186,AA186)*(N(AB186)+N(AC186)))</f>
        <v/>
      </c>
      <c r="AJ186" s="51" t="str">
        <f aca="false">IF(AE186="","",IF(AA186="",J186,AA186)*N(AD186))</f>
        <v/>
      </c>
      <c r="AK186" s="51" t="str">
        <f aca="false">IF(AE186="","",AI186-AJ186)</f>
        <v/>
      </c>
      <c r="AL186" s="53" t="str">
        <f aca="false">IF(OR(AK186="",AH186="",N(AH186)&lt;=0),"",AK186/AH186)</f>
        <v/>
      </c>
    </row>
    <row r="187" customFormat="false" ht="15" hidden="false" customHeight="false" outlineLevel="0" collapsed="false">
      <c r="A187" s="45" t="str">
        <f aca="false">IF(AND(B187="",D187=""),"",ROW()-5)</f>
        <v/>
      </c>
      <c r="B187" s="40"/>
      <c r="C187" s="50" t="str">
        <f aca="false">IF(B187="","",IFERROR(INDEX(Spaces!$A$6:$A$105,MATCH($B187,SPACE_NAMES,0)),""))</f>
        <v/>
      </c>
      <c r="D187" s="40"/>
      <c r="E187" s="40"/>
      <c r="F187" s="40"/>
      <c r="G187" s="45" t="str">
        <f aca="false">IF(D187="","",IFERROR(INDEX(FX_WATTS,MATCH(D187,FX_NAMES,0)),""))</f>
        <v/>
      </c>
      <c r="H187" s="43"/>
      <c r="I187" s="45" t="str">
        <f aca="false">IF(H187&lt;&gt;"",H187,G187)</f>
        <v/>
      </c>
      <c r="J187" s="43"/>
      <c r="K187" s="42"/>
      <c r="L187" s="43"/>
      <c r="M187" s="44" t="str">
        <f aca="false">IF(J187="","",IF(K187&lt;&gt;"",K187,N(IFERROR(INDEX(Spaces!$F$6:$F$105,MATCH($B187,SPACE_NAMES,0)),0)))*IF(L187&lt;&gt;"",L187,N(IFERROR(INDEX(Spaces!$G$6:$G$105,MATCH($B187,SPACE_NAMES,0)),0))))</f>
        <v/>
      </c>
      <c r="N187" s="46" t="str">
        <f aca="false">IF(OR(J187="",I187=""),"",I187*J187/1000)</f>
        <v/>
      </c>
      <c r="O187" s="44" t="str">
        <f aca="false">IF(N187="","",N187*M187)</f>
        <v/>
      </c>
      <c r="P187" s="51" t="str">
        <f aca="false">IF(OR(O187="",RATE=""),"",O187*RATE)</f>
        <v/>
      </c>
      <c r="Q187" s="42"/>
      <c r="R187" s="40"/>
      <c r="S187" s="40"/>
      <c r="T187" s="40"/>
      <c r="U187" s="40"/>
      <c r="V187" s="40"/>
      <c r="W187" s="40"/>
      <c r="X187" s="40"/>
      <c r="Y187" s="40"/>
      <c r="Z187" s="43"/>
      <c r="AA187" s="43"/>
      <c r="AB187" s="52"/>
      <c r="AC187" s="52"/>
      <c r="AD187" s="52"/>
      <c r="AE187" s="44" t="str">
        <f aca="false">IF(AND(U187="In scope",Z187&lt;&gt;"",J187&lt;&gt;"",N187&lt;&gt;""),Z187*IF(AA187="",J187,AA187)*M187/1000,"")</f>
        <v/>
      </c>
      <c r="AF187" s="44" t="str">
        <f aca="false">IF(AE187="","",O187-AE187)</f>
        <v/>
      </c>
      <c r="AG187" s="46" t="str">
        <f aca="false">IF(AE187="","",N187-Z187*IF(AA187="",J187,AA187)/1000)</f>
        <v/>
      </c>
      <c r="AH187" s="51" t="str">
        <f aca="false">IF(OR(AF187="",RATE=""),"",AF187*RATE)</f>
        <v/>
      </c>
      <c r="AI187" s="51" t="str">
        <f aca="false">IF(AE187="","",IF(AA187="",J187,AA187)*(N(AB187)+N(AC187)))</f>
        <v/>
      </c>
      <c r="AJ187" s="51" t="str">
        <f aca="false">IF(AE187="","",IF(AA187="",J187,AA187)*N(AD187))</f>
        <v/>
      </c>
      <c r="AK187" s="51" t="str">
        <f aca="false">IF(AE187="","",AI187-AJ187)</f>
        <v/>
      </c>
      <c r="AL187" s="53" t="str">
        <f aca="false">IF(OR(AK187="",AH187="",N(AH187)&lt;=0),"",AK187/AH187)</f>
        <v/>
      </c>
    </row>
    <row r="188" customFormat="false" ht="15" hidden="false" customHeight="false" outlineLevel="0" collapsed="false">
      <c r="A188" s="45" t="str">
        <f aca="false">IF(AND(B188="",D188=""),"",ROW()-5)</f>
        <v/>
      </c>
      <c r="B188" s="40"/>
      <c r="C188" s="50" t="str">
        <f aca="false">IF(B188="","",IFERROR(INDEX(Spaces!$A$6:$A$105,MATCH($B188,SPACE_NAMES,0)),""))</f>
        <v/>
      </c>
      <c r="D188" s="40"/>
      <c r="E188" s="40"/>
      <c r="F188" s="40"/>
      <c r="G188" s="45" t="str">
        <f aca="false">IF(D188="","",IFERROR(INDEX(FX_WATTS,MATCH(D188,FX_NAMES,0)),""))</f>
        <v/>
      </c>
      <c r="H188" s="43"/>
      <c r="I188" s="45" t="str">
        <f aca="false">IF(H188&lt;&gt;"",H188,G188)</f>
        <v/>
      </c>
      <c r="J188" s="43"/>
      <c r="K188" s="42"/>
      <c r="L188" s="43"/>
      <c r="M188" s="44" t="str">
        <f aca="false">IF(J188="","",IF(K188&lt;&gt;"",K188,N(IFERROR(INDEX(Spaces!$F$6:$F$105,MATCH($B188,SPACE_NAMES,0)),0)))*IF(L188&lt;&gt;"",L188,N(IFERROR(INDEX(Spaces!$G$6:$G$105,MATCH($B188,SPACE_NAMES,0)),0))))</f>
        <v/>
      </c>
      <c r="N188" s="46" t="str">
        <f aca="false">IF(OR(J188="",I188=""),"",I188*J188/1000)</f>
        <v/>
      </c>
      <c r="O188" s="44" t="str">
        <f aca="false">IF(N188="","",N188*M188)</f>
        <v/>
      </c>
      <c r="P188" s="51" t="str">
        <f aca="false">IF(OR(O188="",RATE=""),"",O188*RATE)</f>
        <v/>
      </c>
      <c r="Q188" s="42"/>
      <c r="R188" s="40"/>
      <c r="S188" s="40"/>
      <c r="T188" s="40"/>
      <c r="U188" s="40"/>
      <c r="V188" s="40"/>
      <c r="W188" s="40"/>
      <c r="X188" s="40"/>
      <c r="Y188" s="40"/>
      <c r="Z188" s="43"/>
      <c r="AA188" s="43"/>
      <c r="AB188" s="52"/>
      <c r="AC188" s="52"/>
      <c r="AD188" s="52"/>
      <c r="AE188" s="44" t="str">
        <f aca="false">IF(AND(U188="In scope",Z188&lt;&gt;"",J188&lt;&gt;"",N188&lt;&gt;""),Z188*IF(AA188="",J188,AA188)*M188/1000,"")</f>
        <v/>
      </c>
      <c r="AF188" s="44" t="str">
        <f aca="false">IF(AE188="","",O188-AE188)</f>
        <v/>
      </c>
      <c r="AG188" s="46" t="str">
        <f aca="false">IF(AE188="","",N188-Z188*IF(AA188="",J188,AA188)/1000)</f>
        <v/>
      </c>
      <c r="AH188" s="51" t="str">
        <f aca="false">IF(OR(AF188="",RATE=""),"",AF188*RATE)</f>
        <v/>
      </c>
      <c r="AI188" s="51" t="str">
        <f aca="false">IF(AE188="","",IF(AA188="",J188,AA188)*(N(AB188)+N(AC188)))</f>
        <v/>
      </c>
      <c r="AJ188" s="51" t="str">
        <f aca="false">IF(AE188="","",IF(AA188="",J188,AA188)*N(AD188))</f>
        <v/>
      </c>
      <c r="AK188" s="51" t="str">
        <f aca="false">IF(AE188="","",AI188-AJ188)</f>
        <v/>
      </c>
      <c r="AL188" s="53" t="str">
        <f aca="false">IF(OR(AK188="",AH188="",N(AH188)&lt;=0),"",AK188/AH188)</f>
        <v/>
      </c>
    </row>
    <row r="189" customFormat="false" ht="15" hidden="false" customHeight="false" outlineLevel="0" collapsed="false">
      <c r="A189" s="45" t="str">
        <f aca="false">IF(AND(B189="",D189=""),"",ROW()-5)</f>
        <v/>
      </c>
      <c r="B189" s="40"/>
      <c r="C189" s="50" t="str">
        <f aca="false">IF(B189="","",IFERROR(INDEX(Spaces!$A$6:$A$105,MATCH($B189,SPACE_NAMES,0)),""))</f>
        <v/>
      </c>
      <c r="D189" s="40"/>
      <c r="E189" s="40"/>
      <c r="F189" s="40"/>
      <c r="G189" s="45" t="str">
        <f aca="false">IF(D189="","",IFERROR(INDEX(FX_WATTS,MATCH(D189,FX_NAMES,0)),""))</f>
        <v/>
      </c>
      <c r="H189" s="43"/>
      <c r="I189" s="45" t="str">
        <f aca="false">IF(H189&lt;&gt;"",H189,G189)</f>
        <v/>
      </c>
      <c r="J189" s="43"/>
      <c r="K189" s="42"/>
      <c r="L189" s="43"/>
      <c r="M189" s="44" t="str">
        <f aca="false">IF(J189="","",IF(K189&lt;&gt;"",K189,N(IFERROR(INDEX(Spaces!$F$6:$F$105,MATCH($B189,SPACE_NAMES,0)),0)))*IF(L189&lt;&gt;"",L189,N(IFERROR(INDEX(Spaces!$G$6:$G$105,MATCH($B189,SPACE_NAMES,0)),0))))</f>
        <v/>
      </c>
      <c r="N189" s="46" t="str">
        <f aca="false">IF(OR(J189="",I189=""),"",I189*J189/1000)</f>
        <v/>
      </c>
      <c r="O189" s="44" t="str">
        <f aca="false">IF(N189="","",N189*M189)</f>
        <v/>
      </c>
      <c r="P189" s="51" t="str">
        <f aca="false">IF(OR(O189="",RATE=""),"",O189*RATE)</f>
        <v/>
      </c>
      <c r="Q189" s="42"/>
      <c r="R189" s="40"/>
      <c r="S189" s="40"/>
      <c r="T189" s="40"/>
      <c r="U189" s="40"/>
      <c r="V189" s="40"/>
      <c r="W189" s="40"/>
      <c r="X189" s="40"/>
      <c r="Y189" s="40"/>
      <c r="Z189" s="43"/>
      <c r="AA189" s="43"/>
      <c r="AB189" s="52"/>
      <c r="AC189" s="52"/>
      <c r="AD189" s="52"/>
      <c r="AE189" s="44" t="str">
        <f aca="false">IF(AND(U189="In scope",Z189&lt;&gt;"",J189&lt;&gt;"",N189&lt;&gt;""),Z189*IF(AA189="",J189,AA189)*M189/1000,"")</f>
        <v/>
      </c>
      <c r="AF189" s="44" t="str">
        <f aca="false">IF(AE189="","",O189-AE189)</f>
        <v/>
      </c>
      <c r="AG189" s="46" t="str">
        <f aca="false">IF(AE189="","",N189-Z189*IF(AA189="",J189,AA189)/1000)</f>
        <v/>
      </c>
      <c r="AH189" s="51" t="str">
        <f aca="false">IF(OR(AF189="",RATE=""),"",AF189*RATE)</f>
        <v/>
      </c>
      <c r="AI189" s="51" t="str">
        <f aca="false">IF(AE189="","",IF(AA189="",J189,AA189)*(N(AB189)+N(AC189)))</f>
        <v/>
      </c>
      <c r="AJ189" s="51" t="str">
        <f aca="false">IF(AE189="","",IF(AA189="",J189,AA189)*N(AD189))</f>
        <v/>
      </c>
      <c r="AK189" s="51" t="str">
        <f aca="false">IF(AE189="","",AI189-AJ189)</f>
        <v/>
      </c>
      <c r="AL189" s="53" t="str">
        <f aca="false">IF(OR(AK189="",AH189="",N(AH189)&lt;=0),"",AK189/AH189)</f>
        <v/>
      </c>
    </row>
    <row r="190" customFormat="false" ht="15" hidden="false" customHeight="false" outlineLevel="0" collapsed="false">
      <c r="A190" s="45" t="str">
        <f aca="false">IF(AND(B190="",D190=""),"",ROW()-5)</f>
        <v/>
      </c>
      <c r="B190" s="40"/>
      <c r="C190" s="50" t="str">
        <f aca="false">IF(B190="","",IFERROR(INDEX(Spaces!$A$6:$A$105,MATCH($B190,SPACE_NAMES,0)),""))</f>
        <v/>
      </c>
      <c r="D190" s="40"/>
      <c r="E190" s="40"/>
      <c r="F190" s="40"/>
      <c r="G190" s="45" t="str">
        <f aca="false">IF(D190="","",IFERROR(INDEX(FX_WATTS,MATCH(D190,FX_NAMES,0)),""))</f>
        <v/>
      </c>
      <c r="H190" s="43"/>
      <c r="I190" s="45" t="str">
        <f aca="false">IF(H190&lt;&gt;"",H190,G190)</f>
        <v/>
      </c>
      <c r="J190" s="43"/>
      <c r="K190" s="42"/>
      <c r="L190" s="43"/>
      <c r="M190" s="44" t="str">
        <f aca="false">IF(J190="","",IF(K190&lt;&gt;"",K190,N(IFERROR(INDEX(Spaces!$F$6:$F$105,MATCH($B190,SPACE_NAMES,0)),0)))*IF(L190&lt;&gt;"",L190,N(IFERROR(INDEX(Spaces!$G$6:$G$105,MATCH($B190,SPACE_NAMES,0)),0))))</f>
        <v/>
      </c>
      <c r="N190" s="46" t="str">
        <f aca="false">IF(OR(J190="",I190=""),"",I190*J190/1000)</f>
        <v/>
      </c>
      <c r="O190" s="44" t="str">
        <f aca="false">IF(N190="","",N190*M190)</f>
        <v/>
      </c>
      <c r="P190" s="51" t="str">
        <f aca="false">IF(OR(O190="",RATE=""),"",O190*RATE)</f>
        <v/>
      </c>
      <c r="Q190" s="42"/>
      <c r="R190" s="40"/>
      <c r="S190" s="40"/>
      <c r="T190" s="40"/>
      <c r="U190" s="40"/>
      <c r="V190" s="40"/>
      <c r="W190" s="40"/>
      <c r="X190" s="40"/>
      <c r="Y190" s="40"/>
      <c r="Z190" s="43"/>
      <c r="AA190" s="43"/>
      <c r="AB190" s="52"/>
      <c r="AC190" s="52"/>
      <c r="AD190" s="52"/>
      <c r="AE190" s="44" t="str">
        <f aca="false">IF(AND(U190="In scope",Z190&lt;&gt;"",J190&lt;&gt;"",N190&lt;&gt;""),Z190*IF(AA190="",J190,AA190)*M190/1000,"")</f>
        <v/>
      </c>
      <c r="AF190" s="44" t="str">
        <f aca="false">IF(AE190="","",O190-AE190)</f>
        <v/>
      </c>
      <c r="AG190" s="46" t="str">
        <f aca="false">IF(AE190="","",N190-Z190*IF(AA190="",J190,AA190)/1000)</f>
        <v/>
      </c>
      <c r="AH190" s="51" t="str">
        <f aca="false">IF(OR(AF190="",RATE=""),"",AF190*RATE)</f>
        <v/>
      </c>
      <c r="AI190" s="51" t="str">
        <f aca="false">IF(AE190="","",IF(AA190="",J190,AA190)*(N(AB190)+N(AC190)))</f>
        <v/>
      </c>
      <c r="AJ190" s="51" t="str">
        <f aca="false">IF(AE190="","",IF(AA190="",J190,AA190)*N(AD190))</f>
        <v/>
      </c>
      <c r="AK190" s="51" t="str">
        <f aca="false">IF(AE190="","",AI190-AJ190)</f>
        <v/>
      </c>
      <c r="AL190" s="53" t="str">
        <f aca="false">IF(OR(AK190="",AH190="",N(AH190)&lt;=0),"",AK190/AH190)</f>
        <v/>
      </c>
    </row>
    <row r="191" customFormat="false" ht="15" hidden="false" customHeight="false" outlineLevel="0" collapsed="false">
      <c r="A191" s="45" t="str">
        <f aca="false">IF(AND(B191="",D191=""),"",ROW()-5)</f>
        <v/>
      </c>
      <c r="B191" s="40"/>
      <c r="C191" s="50" t="str">
        <f aca="false">IF(B191="","",IFERROR(INDEX(Spaces!$A$6:$A$105,MATCH($B191,SPACE_NAMES,0)),""))</f>
        <v/>
      </c>
      <c r="D191" s="40"/>
      <c r="E191" s="40"/>
      <c r="F191" s="40"/>
      <c r="G191" s="45" t="str">
        <f aca="false">IF(D191="","",IFERROR(INDEX(FX_WATTS,MATCH(D191,FX_NAMES,0)),""))</f>
        <v/>
      </c>
      <c r="H191" s="43"/>
      <c r="I191" s="45" t="str">
        <f aca="false">IF(H191&lt;&gt;"",H191,G191)</f>
        <v/>
      </c>
      <c r="J191" s="43"/>
      <c r="K191" s="42"/>
      <c r="L191" s="43"/>
      <c r="M191" s="44" t="str">
        <f aca="false">IF(J191="","",IF(K191&lt;&gt;"",K191,N(IFERROR(INDEX(Spaces!$F$6:$F$105,MATCH($B191,SPACE_NAMES,0)),0)))*IF(L191&lt;&gt;"",L191,N(IFERROR(INDEX(Spaces!$G$6:$G$105,MATCH($B191,SPACE_NAMES,0)),0))))</f>
        <v/>
      </c>
      <c r="N191" s="46" t="str">
        <f aca="false">IF(OR(J191="",I191=""),"",I191*J191/1000)</f>
        <v/>
      </c>
      <c r="O191" s="44" t="str">
        <f aca="false">IF(N191="","",N191*M191)</f>
        <v/>
      </c>
      <c r="P191" s="51" t="str">
        <f aca="false">IF(OR(O191="",RATE=""),"",O191*RATE)</f>
        <v/>
      </c>
      <c r="Q191" s="42"/>
      <c r="R191" s="40"/>
      <c r="S191" s="40"/>
      <c r="T191" s="40"/>
      <c r="U191" s="40"/>
      <c r="V191" s="40"/>
      <c r="W191" s="40"/>
      <c r="X191" s="40"/>
      <c r="Y191" s="40"/>
      <c r="Z191" s="43"/>
      <c r="AA191" s="43"/>
      <c r="AB191" s="52"/>
      <c r="AC191" s="52"/>
      <c r="AD191" s="52"/>
      <c r="AE191" s="44" t="str">
        <f aca="false">IF(AND(U191="In scope",Z191&lt;&gt;"",J191&lt;&gt;"",N191&lt;&gt;""),Z191*IF(AA191="",J191,AA191)*M191/1000,"")</f>
        <v/>
      </c>
      <c r="AF191" s="44" t="str">
        <f aca="false">IF(AE191="","",O191-AE191)</f>
        <v/>
      </c>
      <c r="AG191" s="46" t="str">
        <f aca="false">IF(AE191="","",N191-Z191*IF(AA191="",J191,AA191)/1000)</f>
        <v/>
      </c>
      <c r="AH191" s="51" t="str">
        <f aca="false">IF(OR(AF191="",RATE=""),"",AF191*RATE)</f>
        <v/>
      </c>
      <c r="AI191" s="51" t="str">
        <f aca="false">IF(AE191="","",IF(AA191="",J191,AA191)*(N(AB191)+N(AC191)))</f>
        <v/>
      </c>
      <c r="AJ191" s="51" t="str">
        <f aca="false">IF(AE191="","",IF(AA191="",J191,AA191)*N(AD191))</f>
        <v/>
      </c>
      <c r="AK191" s="51" t="str">
        <f aca="false">IF(AE191="","",AI191-AJ191)</f>
        <v/>
      </c>
      <c r="AL191" s="53" t="str">
        <f aca="false">IF(OR(AK191="",AH191="",N(AH191)&lt;=0),"",AK191/AH191)</f>
        <v/>
      </c>
    </row>
    <row r="192" customFormat="false" ht="15" hidden="false" customHeight="false" outlineLevel="0" collapsed="false">
      <c r="A192" s="45" t="str">
        <f aca="false">IF(AND(B192="",D192=""),"",ROW()-5)</f>
        <v/>
      </c>
      <c r="B192" s="40"/>
      <c r="C192" s="50" t="str">
        <f aca="false">IF(B192="","",IFERROR(INDEX(Spaces!$A$6:$A$105,MATCH($B192,SPACE_NAMES,0)),""))</f>
        <v/>
      </c>
      <c r="D192" s="40"/>
      <c r="E192" s="40"/>
      <c r="F192" s="40"/>
      <c r="G192" s="45" t="str">
        <f aca="false">IF(D192="","",IFERROR(INDEX(FX_WATTS,MATCH(D192,FX_NAMES,0)),""))</f>
        <v/>
      </c>
      <c r="H192" s="43"/>
      <c r="I192" s="45" t="str">
        <f aca="false">IF(H192&lt;&gt;"",H192,G192)</f>
        <v/>
      </c>
      <c r="J192" s="43"/>
      <c r="K192" s="42"/>
      <c r="L192" s="43"/>
      <c r="M192" s="44" t="str">
        <f aca="false">IF(J192="","",IF(K192&lt;&gt;"",K192,N(IFERROR(INDEX(Spaces!$F$6:$F$105,MATCH($B192,SPACE_NAMES,0)),0)))*IF(L192&lt;&gt;"",L192,N(IFERROR(INDEX(Spaces!$G$6:$G$105,MATCH($B192,SPACE_NAMES,0)),0))))</f>
        <v/>
      </c>
      <c r="N192" s="46" t="str">
        <f aca="false">IF(OR(J192="",I192=""),"",I192*J192/1000)</f>
        <v/>
      </c>
      <c r="O192" s="44" t="str">
        <f aca="false">IF(N192="","",N192*M192)</f>
        <v/>
      </c>
      <c r="P192" s="51" t="str">
        <f aca="false">IF(OR(O192="",RATE=""),"",O192*RATE)</f>
        <v/>
      </c>
      <c r="Q192" s="42"/>
      <c r="R192" s="40"/>
      <c r="S192" s="40"/>
      <c r="T192" s="40"/>
      <c r="U192" s="40"/>
      <c r="V192" s="40"/>
      <c r="W192" s="40"/>
      <c r="X192" s="40"/>
      <c r="Y192" s="40"/>
      <c r="Z192" s="43"/>
      <c r="AA192" s="43"/>
      <c r="AB192" s="52"/>
      <c r="AC192" s="52"/>
      <c r="AD192" s="52"/>
      <c r="AE192" s="44" t="str">
        <f aca="false">IF(AND(U192="In scope",Z192&lt;&gt;"",J192&lt;&gt;"",N192&lt;&gt;""),Z192*IF(AA192="",J192,AA192)*M192/1000,"")</f>
        <v/>
      </c>
      <c r="AF192" s="44" t="str">
        <f aca="false">IF(AE192="","",O192-AE192)</f>
        <v/>
      </c>
      <c r="AG192" s="46" t="str">
        <f aca="false">IF(AE192="","",N192-Z192*IF(AA192="",J192,AA192)/1000)</f>
        <v/>
      </c>
      <c r="AH192" s="51" t="str">
        <f aca="false">IF(OR(AF192="",RATE=""),"",AF192*RATE)</f>
        <v/>
      </c>
      <c r="AI192" s="51" t="str">
        <f aca="false">IF(AE192="","",IF(AA192="",J192,AA192)*(N(AB192)+N(AC192)))</f>
        <v/>
      </c>
      <c r="AJ192" s="51" t="str">
        <f aca="false">IF(AE192="","",IF(AA192="",J192,AA192)*N(AD192))</f>
        <v/>
      </c>
      <c r="AK192" s="51" t="str">
        <f aca="false">IF(AE192="","",AI192-AJ192)</f>
        <v/>
      </c>
      <c r="AL192" s="53" t="str">
        <f aca="false">IF(OR(AK192="",AH192="",N(AH192)&lt;=0),"",AK192/AH192)</f>
        <v/>
      </c>
    </row>
    <row r="193" customFormat="false" ht="15" hidden="false" customHeight="false" outlineLevel="0" collapsed="false">
      <c r="A193" s="45" t="str">
        <f aca="false">IF(AND(B193="",D193=""),"",ROW()-5)</f>
        <v/>
      </c>
      <c r="B193" s="40"/>
      <c r="C193" s="50" t="str">
        <f aca="false">IF(B193="","",IFERROR(INDEX(Spaces!$A$6:$A$105,MATCH($B193,SPACE_NAMES,0)),""))</f>
        <v/>
      </c>
      <c r="D193" s="40"/>
      <c r="E193" s="40"/>
      <c r="F193" s="40"/>
      <c r="G193" s="45" t="str">
        <f aca="false">IF(D193="","",IFERROR(INDEX(FX_WATTS,MATCH(D193,FX_NAMES,0)),""))</f>
        <v/>
      </c>
      <c r="H193" s="43"/>
      <c r="I193" s="45" t="str">
        <f aca="false">IF(H193&lt;&gt;"",H193,G193)</f>
        <v/>
      </c>
      <c r="J193" s="43"/>
      <c r="K193" s="42"/>
      <c r="L193" s="43"/>
      <c r="M193" s="44" t="str">
        <f aca="false">IF(J193="","",IF(K193&lt;&gt;"",K193,N(IFERROR(INDEX(Spaces!$F$6:$F$105,MATCH($B193,SPACE_NAMES,0)),0)))*IF(L193&lt;&gt;"",L193,N(IFERROR(INDEX(Spaces!$G$6:$G$105,MATCH($B193,SPACE_NAMES,0)),0))))</f>
        <v/>
      </c>
      <c r="N193" s="46" t="str">
        <f aca="false">IF(OR(J193="",I193=""),"",I193*J193/1000)</f>
        <v/>
      </c>
      <c r="O193" s="44" t="str">
        <f aca="false">IF(N193="","",N193*M193)</f>
        <v/>
      </c>
      <c r="P193" s="51" t="str">
        <f aca="false">IF(OR(O193="",RATE=""),"",O193*RATE)</f>
        <v/>
      </c>
      <c r="Q193" s="42"/>
      <c r="R193" s="40"/>
      <c r="S193" s="40"/>
      <c r="T193" s="40"/>
      <c r="U193" s="40"/>
      <c r="V193" s="40"/>
      <c r="W193" s="40"/>
      <c r="X193" s="40"/>
      <c r="Y193" s="40"/>
      <c r="Z193" s="43"/>
      <c r="AA193" s="43"/>
      <c r="AB193" s="52"/>
      <c r="AC193" s="52"/>
      <c r="AD193" s="52"/>
      <c r="AE193" s="44" t="str">
        <f aca="false">IF(AND(U193="In scope",Z193&lt;&gt;"",J193&lt;&gt;"",N193&lt;&gt;""),Z193*IF(AA193="",J193,AA193)*M193/1000,"")</f>
        <v/>
      </c>
      <c r="AF193" s="44" t="str">
        <f aca="false">IF(AE193="","",O193-AE193)</f>
        <v/>
      </c>
      <c r="AG193" s="46" t="str">
        <f aca="false">IF(AE193="","",N193-Z193*IF(AA193="",J193,AA193)/1000)</f>
        <v/>
      </c>
      <c r="AH193" s="51" t="str">
        <f aca="false">IF(OR(AF193="",RATE=""),"",AF193*RATE)</f>
        <v/>
      </c>
      <c r="AI193" s="51" t="str">
        <f aca="false">IF(AE193="","",IF(AA193="",J193,AA193)*(N(AB193)+N(AC193)))</f>
        <v/>
      </c>
      <c r="AJ193" s="51" t="str">
        <f aca="false">IF(AE193="","",IF(AA193="",J193,AA193)*N(AD193))</f>
        <v/>
      </c>
      <c r="AK193" s="51" t="str">
        <f aca="false">IF(AE193="","",AI193-AJ193)</f>
        <v/>
      </c>
      <c r="AL193" s="53" t="str">
        <f aca="false">IF(OR(AK193="",AH193="",N(AH193)&lt;=0),"",AK193/AH193)</f>
        <v/>
      </c>
    </row>
    <row r="194" customFormat="false" ht="15" hidden="false" customHeight="false" outlineLevel="0" collapsed="false">
      <c r="A194" s="45" t="str">
        <f aca="false">IF(AND(B194="",D194=""),"",ROW()-5)</f>
        <v/>
      </c>
      <c r="B194" s="40"/>
      <c r="C194" s="50" t="str">
        <f aca="false">IF(B194="","",IFERROR(INDEX(Spaces!$A$6:$A$105,MATCH($B194,SPACE_NAMES,0)),""))</f>
        <v/>
      </c>
      <c r="D194" s="40"/>
      <c r="E194" s="40"/>
      <c r="F194" s="40"/>
      <c r="G194" s="45" t="str">
        <f aca="false">IF(D194="","",IFERROR(INDEX(FX_WATTS,MATCH(D194,FX_NAMES,0)),""))</f>
        <v/>
      </c>
      <c r="H194" s="43"/>
      <c r="I194" s="45" t="str">
        <f aca="false">IF(H194&lt;&gt;"",H194,G194)</f>
        <v/>
      </c>
      <c r="J194" s="43"/>
      <c r="K194" s="42"/>
      <c r="L194" s="43"/>
      <c r="M194" s="44" t="str">
        <f aca="false">IF(J194="","",IF(K194&lt;&gt;"",K194,N(IFERROR(INDEX(Spaces!$F$6:$F$105,MATCH($B194,SPACE_NAMES,0)),0)))*IF(L194&lt;&gt;"",L194,N(IFERROR(INDEX(Spaces!$G$6:$G$105,MATCH($B194,SPACE_NAMES,0)),0))))</f>
        <v/>
      </c>
      <c r="N194" s="46" t="str">
        <f aca="false">IF(OR(J194="",I194=""),"",I194*J194/1000)</f>
        <v/>
      </c>
      <c r="O194" s="44" t="str">
        <f aca="false">IF(N194="","",N194*M194)</f>
        <v/>
      </c>
      <c r="P194" s="51" t="str">
        <f aca="false">IF(OR(O194="",RATE=""),"",O194*RATE)</f>
        <v/>
      </c>
      <c r="Q194" s="42"/>
      <c r="R194" s="40"/>
      <c r="S194" s="40"/>
      <c r="T194" s="40"/>
      <c r="U194" s="40"/>
      <c r="V194" s="40"/>
      <c r="W194" s="40"/>
      <c r="X194" s="40"/>
      <c r="Y194" s="40"/>
      <c r="Z194" s="43"/>
      <c r="AA194" s="43"/>
      <c r="AB194" s="52"/>
      <c r="AC194" s="52"/>
      <c r="AD194" s="52"/>
      <c r="AE194" s="44" t="str">
        <f aca="false">IF(AND(U194="In scope",Z194&lt;&gt;"",J194&lt;&gt;"",N194&lt;&gt;""),Z194*IF(AA194="",J194,AA194)*M194/1000,"")</f>
        <v/>
      </c>
      <c r="AF194" s="44" t="str">
        <f aca="false">IF(AE194="","",O194-AE194)</f>
        <v/>
      </c>
      <c r="AG194" s="46" t="str">
        <f aca="false">IF(AE194="","",N194-Z194*IF(AA194="",J194,AA194)/1000)</f>
        <v/>
      </c>
      <c r="AH194" s="51" t="str">
        <f aca="false">IF(OR(AF194="",RATE=""),"",AF194*RATE)</f>
        <v/>
      </c>
      <c r="AI194" s="51" t="str">
        <f aca="false">IF(AE194="","",IF(AA194="",J194,AA194)*(N(AB194)+N(AC194)))</f>
        <v/>
      </c>
      <c r="AJ194" s="51" t="str">
        <f aca="false">IF(AE194="","",IF(AA194="",J194,AA194)*N(AD194))</f>
        <v/>
      </c>
      <c r="AK194" s="51" t="str">
        <f aca="false">IF(AE194="","",AI194-AJ194)</f>
        <v/>
      </c>
      <c r="AL194" s="53" t="str">
        <f aca="false">IF(OR(AK194="",AH194="",N(AH194)&lt;=0),"",AK194/AH194)</f>
        <v/>
      </c>
    </row>
    <row r="195" customFormat="false" ht="15" hidden="false" customHeight="false" outlineLevel="0" collapsed="false">
      <c r="A195" s="45" t="str">
        <f aca="false">IF(AND(B195="",D195=""),"",ROW()-5)</f>
        <v/>
      </c>
      <c r="B195" s="40"/>
      <c r="C195" s="50" t="str">
        <f aca="false">IF(B195="","",IFERROR(INDEX(Spaces!$A$6:$A$105,MATCH($B195,SPACE_NAMES,0)),""))</f>
        <v/>
      </c>
      <c r="D195" s="40"/>
      <c r="E195" s="40"/>
      <c r="F195" s="40"/>
      <c r="G195" s="45" t="str">
        <f aca="false">IF(D195="","",IFERROR(INDEX(FX_WATTS,MATCH(D195,FX_NAMES,0)),""))</f>
        <v/>
      </c>
      <c r="H195" s="43"/>
      <c r="I195" s="45" t="str">
        <f aca="false">IF(H195&lt;&gt;"",H195,G195)</f>
        <v/>
      </c>
      <c r="J195" s="43"/>
      <c r="K195" s="42"/>
      <c r="L195" s="43"/>
      <c r="M195" s="44" t="str">
        <f aca="false">IF(J195="","",IF(K195&lt;&gt;"",K195,N(IFERROR(INDEX(Spaces!$F$6:$F$105,MATCH($B195,SPACE_NAMES,0)),0)))*IF(L195&lt;&gt;"",L195,N(IFERROR(INDEX(Spaces!$G$6:$G$105,MATCH($B195,SPACE_NAMES,0)),0))))</f>
        <v/>
      </c>
      <c r="N195" s="46" t="str">
        <f aca="false">IF(OR(J195="",I195=""),"",I195*J195/1000)</f>
        <v/>
      </c>
      <c r="O195" s="44" t="str">
        <f aca="false">IF(N195="","",N195*M195)</f>
        <v/>
      </c>
      <c r="P195" s="51" t="str">
        <f aca="false">IF(OR(O195="",RATE=""),"",O195*RATE)</f>
        <v/>
      </c>
      <c r="Q195" s="42"/>
      <c r="R195" s="40"/>
      <c r="S195" s="40"/>
      <c r="T195" s="40"/>
      <c r="U195" s="40"/>
      <c r="V195" s="40"/>
      <c r="W195" s="40"/>
      <c r="X195" s="40"/>
      <c r="Y195" s="40"/>
      <c r="Z195" s="43"/>
      <c r="AA195" s="43"/>
      <c r="AB195" s="52"/>
      <c r="AC195" s="52"/>
      <c r="AD195" s="52"/>
      <c r="AE195" s="44" t="str">
        <f aca="false">IF(AND(U195="In scope",Z195&lt;&gt;"",J195&lt;&gt;"",N195&lt;&gt;""),Z195*IF(AA195="",J195,AA195)*M195/1000,"")</f>
        <v/>
      </c>
      <c r="AF195" s="44" t="str">
        <f aca="false">IF(AE195="","",O195-AE195)</f>
        <v/>
      </c>
      <c r="AG195" s="46" t="str">
        <f aca="false">IF(AE195="","",N195-Z195*IF(AA195="",J195,AA195)/1000)</f>
        <v/>
      </c>
      <c r="AH195" s="51" t="str">
        <f aca="false">IF(OR(AF195="",RATE=""),"",AF195*RATE)</f>
        <v/>
      </c>
      <c r="AI195" s="51" t="str">
        <f aca="false">IF(AE195="","",IF(AA195="",J195,AA195)*(N(AB195)+N(AC195)))</f>
        <v/>
      </c>
      <c r="AJ195" s="51" t="str">
        <f aca="false">IF(AE195="","",IF(AA195="",J195,AA195)*N(AD195))</f>
        <v/>
      </c>
      <c r="AK195" s="51" t="str">
        <f aca="false">IF(AE195="","",AI195-AJ195)</f>
        <v/>
      </c>
      <c r="AL195" s="53" t="str">
        <f aca="false">IF(OR(AK195="",AH195="",N(AH195)&lt;=0),"",AK195/AH195)</f>
        <v/>
      </c>
    </row>
    <row r="196" customFormat="false" ht="15" hidden="false" customHeight="false" outlineLevel="0" collapsed="false">
      <c r="A196" s="45" t="str">
        <f aca="false">IF(AND(B196="",D196=""),"",ROW()-5)</f>
        <v/>
      </c>
      <c r="B196" s="40"/>
      <c r="C196" s="50" t="str">
        <f aca="false">IF(B196="","",IFERROR(INDEX(Spaces!$A$6:$A$105,MATCH($B196,SPACE_NAMES,0)),""))</f>
        <v/>
      </c>
      <c r="D196" s="40"/>
      <c r="E196" s="40"/>
      <c r="F196" s="40"/>
      <c r="G196" s="45" t="str">
        <f aca="false">IF(D196="","",IFERROR(INDEX(FX_WATTS,MATCH(D196,FX_NAMES,0)),""))</f>
        <v/>
      </c>
      <c r="H196" s="43"/>
      <c r="I196" s="45" t="str">
        <f aca="false">IF(H196&lt;&gt;"",H196,G196)</f>
        <v/>
      </c>
      <c r="J196" s="43"/>
      <c r="K196" s="42"/>
      <c r="L196" s="43"/>
      <c r="M196" s="44" t="str">
        <f aca="false">IF(J196="","",IF(K196&lt;&gt;"",K196,N(IFERROR(INDEX(Spaces!$F$6:$F$105,MATCH($B196,SPACE_NAMES,0)),0)))*IF(L196&lt;&gt;"",L196,N(IFERROR(INDEX(Spaces!$G$6:$G$105,MATCH($B196,SPACE_NAMES,0)),0))))</f>
        <v/>
      </c>
      <c r="N196" s="46" t="str">
        <f aca="false">IF(OR(J196="",I196=""),"",I196*J196/1000)</f>
        <v/>
      </c>
      <c r="O196" s="44" t="str">
        <f aca="false">IF(N196="","",N196*M196)</f>
        <v/>
      </c>
      <c r="P196" s="51" t="str">
        <f aca="false">IF(OR(O196="",RATE=""),"",O196*RATE)</f>
        <v/>
      </c>
      <c r="Q196" s="42"/>
      <c r="R196" s="40"/>
      <c r="S196" s="40"/>
      <c r="T196" s="40"/>
      <c r="U196" s="40"/>
      <c r="V196" s="40"/>
      <c r="W196" s="40"/>
      <c r="X196" s="40"/>
      <c r="Y196" s="40"/>
      <c r="Z196" s="43"/>
      <c r="AA196" s="43"/>
      <c r="AB196" s="52"/>
      <c r="AC196" s="52"/>
      <c r="AD196" s="52"/>
      <c r="AE196" s="44" t="str">
        <f aca="false">IF(AND(U196="In scope",Z196&lt;&gt;"",J196&lt;&gt;"",N196&lt;&gt;""),Z196*IF(AA196="",J196,AA196)*M196/1000,"")</f>
        <v/>
      </c>
      <c r="AF196" s="44" t="str">
        <f aca="false">IF(AE196="","",O196-AE196)</f>
        <v/>
      </c>
      <c r="AG196" s="46" t="str">
        <f aca="false">IF(AE196="","",N196-Z196*IF(AA196="",J196,AA196)/1000)</f>
        <v/>
      </c>
      <c r="AH196" s="51" t="str">
        <f aca="false">IF(OR(AF196="",RATE=""),"",AF196*RATE)</f>
        <v/>
      </c>
      <c r="AI196" s="51" t="str">
        <f aca="false">IF(AE196="","",IF(AA196="",J196,AA196)*(N(AB196)+N(AC196)))</f>
        <v/>
      </c>
      <c r="AJ196" s="51" t="str">
        <f aca="false">IF(AE196="","",IF(AA196="",J196,AA196)*N(AD196))</f>
        <v/>
      </c>
      <c r="AK196" s="51" t="str">
        <f aca="false">IF(AE196="","",AI196-AJ196)</f>
        <v/>
      </c>
      <c r="AL196" s="53" t="str">
        <f aca="false">IF(OR(AK196="",AH196="",N(AH196)&lt;=0),"",AK196/AH196)</f>
        <v/>
      </c>
    </row>
    <row r="197" customFormat="false" ht="15" hidden="false" customHeight="false" outlineLevel="0" collapsed="false">
      <c r="A197" s="45" t="str">
        <f aca="false">IF(AND(B197="",D197=""),"",ROW()-5)</f>
        <v/>
      </c>
      <c r="B197" s="40"/>
      <c r="C197" s="50" t="str">
        <f aca="false">IF(B197="","",IFERROR(INDEX(Spaces!$A$6:$A$105,MATCH($B197,SPACE_NAMES,0)),""))</f>
        <v/>
      </c>
      <c r="D197" s="40"/>
      <c r="E197" s="40"/>
      <c r="F197" s="40"/>
      <c r="G197" s="45" t="str">
        <f aca="false">IF(D197="","",IFERROR(INDEX(FX_WATTS,MATCH(D197,FX_NAMES,0)),""))</f>
        <v/>
      </c>
      <c r="H197" s="43"/>
      <c r="I197" s="45" t="str">
        <f aca="false">IF(H197&lt;&gt;"",H197,G197)</f>
        <v/>
      </c>
      <c r="J197" s="43"/>
      <c r="K197" s="42"/>
      <c r="L197" s="43"/>
      <c r="M197" s="44" t="str">
        <f aca="false">IF(J197="","",IF(K197&lt;&gt;"",K197,N(IFERROR(INDEX(Spaces!$F$6:$F$105,MATCH($B197,SPACE_NAMES,0)),0)))*IF(L197&lt;&gt;"",L197,N(IFERROR(INDEX(Spaces!$G$6:$G$105,MATCH($B197,SPACE_NAMES,0)),0))))</f>
        <v/>
      </c>
      <c r="N197" s="46" t="str">
        <f aca="false">IF(OR(J197="",I197=""),"",I197*J197/1000)</f>
        <v/>
      </c>
      <c r="O197" s="44" t="str">
        <f aca="false">IF(N197="","",N197*M197)</f>
        <v/>
      </c>
      <c r="P197" s="51" t="str">
        <f aca="false">IF(OR(O197="",RATE=""),"",O197*RATE)</f>
        <v/>
      </c>
      <c r="Q197" s="42"/>
      <c r="R197" s="40"/>
      <c r="S197" s="40"/>
      <c r="T197" s="40"/>
      <c r="U197" s="40"/>
      <c r="V197" s="40"/>
      <c r="W197" s="40"/>
      <c r="X197" s="40"/>
      <c r="Y197" s="40"/>
      <c r="Z197" s="43"/>
      <c r="AA197" s="43"/>
      <c r="AB197" s="52"/>
      <c r="AC197" s="52"/>
      <c r="AD197" s="52"/>
      <c r="AE197" s="44" t="str">
        <f aca="false">IF(AND(U197="In scope",Z197&lt;&gt;"",J197&lt;&gt;"",N197&lt;&gt;""),Z197*IF(AA197="",J197,AA197)*M197/1000,"")</f>
        <v/>
      </c>
      <c r="AF197" s="44" t="str">
        <f aca="false">IF(AE197="","",O197-AE197)</f>
        <v/>
      </c>
      <c r="AG197" s="46" t="str">
        <f aca="false">IF(AE197="","",N197-Z197*IF(AA197="",J197,AA197)/1000)</f>
        <v/>
      </c>
      <c r="AH197" s="51" t="str">
        <f aca="false">IF(OR(AF197="",RATE=""),"",AF197*RATE)</f>
        <v/>
      </c>
      <c r="AI197" s="51" t="str">
        <f aca="false">IF(AE197="","",IF(AA197="",J197,AA197)*(N(AB197)+N(AC197)))</f>
        <v/>
      </c>
      <c r="AJ197" s="51" t="str">
        <f aca="false">IF(AE197="","",IF(AA197="",J197,AA197)*N(AD197))</f>
        <v/>
      </c>
      <c r="AK197" s="51" t="str">
        <f aca="false">IF(AE197="","",AI197-AJ197)</f>
        <v/>
      </c>
      <c r="AL197" s="53" t="str">
        <f aca="false">IF(OR(AK197="",AH197="",N(AH197)&lt;=0),"",AK197/AH197)</f>
        <v/>
      </c>
    </row>
    <row r="198" customFormat="false" ht="15" hidden="false" customHeight="false" outlineLevel="0" collapsed="false">
      <c r="A198" s="45" t="str">
        <f aca="false">IF(AND(B198="",D198=""),"",ROW()-5)</f>
        <v/>
      </c>
      <c r="B198" s="40"/>
      <c r="C198" s="50" t="str">
        <f aca="false">IF(B198="","",IFERROR(INDEX(Spaces!$A$6:$A$105,MATCH($B198,SPACE_NAMES,0)),""))</f>
        <v/>
      </c>
      <c r="D198" s="40"/>
      <c r="E198" s="40"/>
      <c r="F198" s="40"/>
      <c r="G198" s="45" t="str">
        <f aca="false">IF(D198="","",IFERROR(INDEX(FX_WATTS,MATCH(D198,FX_NAMES,0)),""))</f>
        <v/>
      </c>
      <c r="H198" s="43"/>
      <c r="I198" s="45" t="str">
        <f aca="false">IF(H198&lt;&gt;"",H198,G198)</f>
        <v/>
      </c>
      <c r="J198" s="43"/>
      <c r="K198" s="42"/>
      <c r="L198" s="43"/>
      <c r="M198" s="44" t="str">
        <f aca="false">IF(J198="","",IF(K198&lt;&gt;"",K198,N(IFERROR(INDEX(Spaces!$F$6:$F$105,MATCH($B198,SPACE_NAMES,0)),0)))*IF(L198&lt;&gt;"",L198,N(IFERROR(INDEX(Spaces!$G$6:$G$105,MATCH($B198,SPACE_NAMES,0)),0))))</f>
        <v/>
      </c>
      <c r="N198" s="46" t="str">
        <f aca="false">IF(OR(J198="",I198=""),"",I198*J198/1000)</f>
        <v/>
      </c>
      <c r="O198" s="44" t="str">
        <f aca="false">IF(N198="","",N198*M198)</f>
        <v/>
      </c>
      <c r="P198" s="51" t="str">
        <f aca="false">IF(OR(O198="",RATE=""),"",O198*RATE)</f>
        <v/>
      </c>
      <c r="Q198" s="42"/>
      <c r="R198" s="40"/>
      <c r="S198" s="40"/>
      <c r="T198" s="40"/>
      <c r="U198" s="40"/>
      <c r="V198" s="40"/>
      <c r="W198" s="40"/>
      <c r="X198" s="40"/>
      <c r="Y198" s="40"/>
      <c r="Z198" s="43"/>
      <c r="AA198" s="43"/>
      <c r="AB198" s="52"/>
      <c r="AC198" s="52"/>
      <c r="AD198" s="52"/>
      <c r="AE198" s="44" t="str">
        <f aca="false">IF(AND(U198="In scope",Z198&lt;&gt;"",J198&lt;&gt;"",N198&lt;&gt;""),Z198*IF(AA198="",J198,AA198)*M198/1000,"")</f>
        <v/>
      </c>
      <c r="AF198" s="44" t="str">
        <f aca="false">IF(AE198="","",O198-AE198)</f>
        <v/>
      </c>
      <c r="AG198" s="46" t="str">
        <f aca="false">IF(AE198="","",N198-Z198*IF(AA198="",J198,AA198)/1000)</f>
        <v/>
      </c>
      <c r="AH198" s="51" t="str">
        <f aca="false">IF(OR(AF198="",RATE=""),"",AF198*RATE)</f>
        <v/>
      </c>
      <c r="AI198" s="51" t="str">
        <f aca="false">IF(AE198="","",IF(AA198="",J198,AA198)*(N(AB198)+N(AC198)))</f>
        <v/>
      </c>
      <c r="AJ198" s="51" t="str">
        <f aca="false">IF(AE198="","",IF(AA198="",J198,AA198)*N(AD198))</f>
        <v/>
      </c>
      <c r="AK198" s="51" t="str">
        <f aca="false">IF(AE198="","",AI198-AJ198)</f>
        <v/>
      </c>
      <c r="AL198" s="53" t="str">
        <f aca="false">IF(OR(AK198="",AH198="",N(AH198)&lt;=0),"",AK198/AH198)</f>
        <v/>
      </c>
    </row>
    <row r="199" customFormat="false" ht="15" hidden="false" customHeight="false" outlineLevel="0" collapsed="false">
      <c r="A199" s="45" t="str">
        <f aca="false">IF(AND(B199="",D199=""),"",ROW()-5)</f>
        <v/>
      </c>
      <c r="B199" s="40"/>
      <c r="C199" s="50" t="str">
        <f aca="false">IF(B199="","",IFERROR(INDEX(Spaces!$A$6:$A$105,MATCH($B199,SPACE_NAMES,0)),""))</f>
        <v/>
      </c>
      <c r="D199" s="40"/>
      <c r="E199" s="40"/>
      <c r="F199" s="40"/>
      <c r="G199" s="45" t="str">
        <f aca="false">IF(D199="","",IFERROR(INDEX(FX_WATTS,MATCH(D199,FX_NAMES,0)),""))</f>
        <v/>
      </c>
      <c r="H199" s="43"/>
      <c r="I199" s="45" t="str">
        <f aca="false">IF(H199&lt;&gt;"",H199,G199)</f>
        <v/>
      </c>
      <c r="J199" s="43"/>
      <c r="K199" s="42"/>
      <c r="L199" s="43"/>
      <c r="M199" s="44" t="str">
        <f aca="false">IF(J199="","",IF(K199&lt;&gt;"",K199,N(IFERROR(INDEX(Spaces!$F$6:$F$105,MATCH($B199,SPACE_NAMES,0)),0)))*IF(L199&lt;&gt;"",L199,N(IFERROR(INDEX(Spaces!$G$6:$G$105,MATCH($B199,SPACE_NAMES,0)),0))))</f>
        <v/>
      </c>
      <c r="N199" s="46" t="str">
        <f aca="false">IF(OR(J199="",I199=""),"",I199*J199/1000)</f>
        <v/>
      </c>
      <c r="O199" s="44" t="str">
        <f aca="false">IF(N199="","",N199*M199)</f>
        <v/>
      </c>
      <c r="P199" s="51" t="str">
        <f aca="false">IF(OR(O199="",RATE=""),"",O199*RATE)</f>
        <v/>
      </c>
      <c r="Q199" s="42"/>
      <c r="R199" s="40"/>
      <c r="S199" s="40"/>
      <c r="T199" s="40"/>
      <c r="U199" s="40"/>
      <c r="V199" s="40"/>
      <c r="W199" s="40"/>
      <c r="X199" s="40"/>
      <c r="Y199" s="40"/>
      <c r="Z199" s="43"/>
      <c r="AA199" s="43"/>
      <c r="AB199" s="52"/>
      <c r="AC199" s="52"/>
      <c r="AD199" s="52"/>
      <c r="AE199" s="44" t="str">
        <f aca="false">IF(AND(U199="In scope",Z199&lt;&gt;"",J199&lt;&gt;"",N199&lt;&gt;""),Z199*IF(AA199="",J199,AA199)*M199/1000,"")</f>
        <v/>
      </c>
      <c r="AF199" s="44" t="str">
        <f aca="false">IF(AE199="","",O199-AE199)</f>
        <v/>
      </c>
      <c r="AG199" s="46" t="str">
        <f aca="false">IF(AE199="","",N199-Z199*IF(AA199="",J199,AA199)/1000)</f>
        <v/>
      </c>
      <c r="AH199" s="51" t="str">
        <f aca="false">IF(OR(AF199="",RATE=""),"",AF199*RATE)</f>
        <v/>
      </c>
      <c r="AI199" s="51" t="str">
        <f aca="false">IF(AE199="","",IF(AA199="",J199,AA199)*(N(AB199)+N(AC199)))</f>
        <v/>
      </c>
      <c r="AJ199" s="51" t="str">
        <f aca="false">IF(AE199="","",IF(AA199="",J199,AA199)*N(AD199))</f>
        <v/>
      </c>
      <c r="AK199" s="51" t="str">
        <f aca="false">IF(AE199="","",AI199-AJ199)</f>
        <v/>
      </c>
      <c r="AL199" s="53" t="str">
        <f aca="false">IF(OR(AK199="",AH199="",N(AH199)&lt;=0),"",AK199/AH199)</f>
        <v/>
      </c>
    </row>
    <row r="200" customFormat="false" ht="15" hidden="false" customHeight="false" outlineLevel="0" collapsed="false">
      <c r="A200" s="45" t="str">
        <f aca="false">IF(AND(B200="",D200=""),"",ROW()-5)</f>
        <v/>
      </c>
      <c r="B200" s="40"/>
      <c r="C200" s="50" t="str">
        <f aca="false">IF(B200="","",IFERROR(INDEX(Spaces!$A$6:$A$105,MATCH($B200,SPACE_NAMES,0)),""))</f>
        <v/>
      </c>
      <c r="D200" s="40"/>
      <c r="E200" s="40"/>
      <c r="F200" s="40"/>
      <c r="G200" s="45" t="str">
        <f aca="false">IF(D200="","",IFERROR(INDEX(FX_WATTS,MATCH(D200,FX_NAMES,0)),""))</f>
        <v/>
      </c>
      <c r="H200" s="43"/>
      <c r="I200" s="45" t="str">
        <f aca="false">IF(H200&lt;&gt;"",H200,G200)</f>
        <v/>
      </c>
      <c r="J200" s="43"/>
      <c r="K200" s="42"/>
      <c r="L200" s="43"/>
      <c r="M200" s="44" t="str">
        <f aca="false">IF(J200="","",IF(K200&lt;&gt;"",K200,N(IFERROR(INDEX(Spaces!$F$6:$F$105,MATCH($B200,SPACE_NAMES,0)),0)))*IF(L200&lt;&gt;"",L200,N(IFERROR(INDEX(Spaces!$G$6:$G$105,MATCH($B200,SPACE_NAMES,0)),0))))</f>
        <v/>
      </c>
      <c r="N200" s="46" t="str">
        <f aca="false">IF(OR(J200="",I200=""),"",I200*J200/1000)</f>
        <v/>
      </c>
      <c r="O200" s="44" t="str">
        <f aca="false">IF(N200="","",N200*M200)</f>
        <v/>
      </c>
      <c r="P200" s="51" t="str">
        <f aca="false">IF(OR(O200="",RATE=""),"",O200*RATE)</f>
        <v/>
      </c>
      <c r="Q200" s="42"/>
      <c r="R200" s="40"/>
      <c r="S200" s="40"/>
      <c r="T200" s="40"/>
      <c r="U200" s="40"/>
      <c r="V200" s="40"/>
      <c r="W200" s="40"/>
      <c r="X200" s="40"/>
      <c r="Y200" s="40"/>
      <c r="Z200" s="43"/>
      <c r="AA200" s="43"/>
      <c r="AB200" s="52"/>
      <c r="AC200" s="52"/>
      <c r="AD200" s="52"/>
      <c r="AE200" s="44" t="str">
        <f aca="false">IF(AND(U200="In scope",Z200&lt;&gt;"",J200&lt;&gt;"",N200&lt;&gt;""),Z200*IF(AA200="",J200,AA200)*M200/1000,"")</f>
        <v/>
      </c>
      <c r="AF200" s="44" t="str">
        <f aca="false">IF(AE200="","",O200-AE200)</f>
        <v/>
      </c>
      <c r="AG200" s="46" t="str">
        <f aca="false">IF(AE200="","",N200-Z200*IF(AA200="",J200,AA200)/1000)</f>
        <v/>
      </c>
      <c r="AH200" s="51" t="str">
        <f aca="false">IF(OR(AF200="",RATE=""),"",AF200*RATE)</f>
        <v/>
      </c>
      <c r="AI200" s="51" t="str">
        <f aca="false">IF(AE200="","",IF(AA200="",J200,AA200)*(N(AB200)+N(AC200)))</f>
        <v/>
      </c>
      <c r="AJ200" s="51" t="str">
        <f aca="false">IF(AE200="","",IF(AA200="",J200,AA200)*N(AD200))</f>
        <v/>
      </c>
      <c r="AK200" s="51" t="str">
        <f aca="false">IF(AE200="","",AI200-AJ200)</f>
        <v/>
      </c>
      <c r="AL200" s="53" t="str">
        <f aca="false">IF(OR(AK200="",AH200="",N(AH200)&lt;=0),"",AK200/AH200)</f>
        <v/>
      </c>
    </row>
    <row r="201" customFormat="false" ht="15" hidden="false" customHeight="false" outlineLevel="0" collapsed="false">
      <c r="A201" s="45" t="str">
        <f aca="false">IF(AND(B201="",D201=""),"",ROW()-5)</f>
        <v/>
      </c>
      <c r="B201" s="40"/>
      <c r="C201" s="50" t="str">
        <f aca="false">IF(B201="","",IFERROR(INDEX(Spaces!$A$6:$A$105,MATCH($B201,SPACE_NAMES,0)),""))</f>
        <v/>
      </c>
      <c r="D201" s="40"/>
      <c r="E201" s="40"/>
      <c r="F201" s="40"/>
      <c r="G201" s="45" t="str">
        <f aca="false">IF(D201="","",IFERROR(INDEX(FX_WATTS,MATCH(D201,FX_NAMES,0)),""))</f>
        <v/>
      </c>
      <c r="H201" s="43"/>
      <c r="I201" s="45" t="str">
        <f aca="false">IF(H201&lt;&gt;"",H201,G201)</f>
        <v/>
      </c>
      <c r="J201" s="43"/>
      <c r="K201" s="42"/>
      <c r="L201" s="43"/>
      <c r="M201" s="44" t="str">
        <f aca="false">IF(J201="","",IF(K201&lt;&gt;"",K201,N(IFERROR(INDEX(Spaces!$F$6:$F$105,MATCH($B201,SPACE_NAMES,0)),0)))*IF(L201&lt;&gt;"",L201,N(IFERROR(INDEX(Spaces!$G$6:$G$105,MATCH($B201,SPACE_NAMES,0)),0))))</f>
        <v/>
      </c>
      <c r="N201" s="46" t="str">
        <f aca="false">IF(OR(J201="",I201=""),"",I201*J201/1000)</f>
        <v/>
      </c>
      <c r="O201" s="44" t="str">
        <f aca="false">IF(N201="","",N201*M201)</f>
        <v/>
      </c>
      <c r="P201" s="51" t="str">
        <f aca="false">IF(OR(O201="",RATE=""),"",O201*RATE)</f>
        <v/>
      </c>
      <c r="Q201" s="42"/>
      <c r="R201" s="40"/>
      <c r="S201" s="40"/>
      <c r="T201" s="40"/>
      <c r="U201" s="40"/>
      <c r="V201" s="40"/>
      <c r="W201" s="40"/>
      <c r="X201" s="40"/>
      <c r="Y201" s="40"/>
      <c r="Z201" s="43"/>
      <c r="AA201" s="43"/>
      <c r="AB201" s="52"/>
      <c r="AC201" s="52"/>
      <c r="AD201" s="52"/>
      <c r="AE201" s="44" t="str">
        <f aca="false">IF(AND(U201="In scope",Z201&lt;&gt;"",J201&lt;&gt;"",N201&lt;&gt;""),Z201*IF(AA201="",J201,AA201)*M201/1000,"")</f>
        <v/>
      </c>
      <c r="AF201" s="44" t="str">
        <f aca="false">IF(AE201="","",O201-AE201)</f>
        <v/>
      </c>
      <c r="AG201" s="46" t="str">
        <f aca="false">IF(AE201="","",N201-Z201*IF(AA201="",J201,AA201)/1000)</f>
        <v/>
      </c>
      <c r="AH201" s="51" t="str">
        <f aca="false">IF(OR(AF201="",RATE=""),"",AF201*RATE)</f>
        <v/>
      </c>
      <c r="AI201" s="51" t="str">
        <f aca="false">IF(AE201="","",IF(AA201="",J201,AA201)*(N(AB201)+N(AC201)))</f>
        <v/>
      </c>
      <c r="AJ201" s="51" t="str">
        <f aca="false">IF(AE201="","",IF(AA201="",J201,AA201)*N(AD201))</f>
        <v/>
      </c>
      <c r="AK201" s="51" t="str">
        <f aca="false">IF(AE201="","",AI201-AJ201)</f>
        <v/>
      </c>
      <c r="AL201" s="53" t="str">
        <f aca="false">IF(OR(AK201="",AH201="",N(AH201)&lt;=0),"",AK201/AH201)</f>
        <v/>
      </c>
    </row>
    <row r="202" customFormat="false" ht="15" hidden="false" customHeight="false" outlineLevel="0" collapsed="false">
      <c r="A202" s="45" t="str">
        <f aca="false">IF(AND(B202="",D202=""),"",ROW()-5)</f>
        <v/>
      </c>
      <c r="B202" s="40"/>
      <c r="C202" s="50" t="str">
        <f aca="false">IF(B202="","",IFERROR(INDEX(Spaces!$A$6:$A$105,MATCH($B202,SPACE_NAMES,0)),""))</f>
        <v/>
      </c>
      <c r="D202" s="40"/>
      <c r="E202" s="40"/>
      <c r="F202" s="40"/>
      <c r="G202" s="45" t="str">
        <f aca="false">IF(D202="","",IFERROR(INDEX(FX_WATTS,MATCH(D202,FX_NAMES,0)),""))</f>
        <v/>
      </c>
      <c r="H202" s="43"/>
      <c r="I202" s="45" t="str">
        <f aca="false">IF(H202&lt;&gt;"",H202,G202)</f>
        <v/>
      </c>
      <c r="J202" s="43"/>
      <c r="K202" s="42"/>
      <c r="L202" s="43"/>
      <c r="M202" s="44" t="str">
        <f aca="false">IF(J202="","",IF(K202&lt;&gt;"",K202,N(IFERROR(INDEX(Spaces!$F$6:$F$105,MATCH($B202,SPACE_NAMES,0)),0)))*IF(L202&lt;&gt;"",L202,N(IFERROR(INDEX(Spaces!$G$6:$G$105,MATCH($B202,SPACE_NAMES,0)),0))))</f>
        <v/>
      </c>
      <c r="N202" s="46" t="str">
        <f aca="false">IF(OR(J202="",I202=""),"",I202*J202/1000)</f>
        <v/>
      </c>
      <c r="O202" s="44" t="str">
        <f aca="false">IF(N202="","",N202*M202)</f>
        <v/>
      </c>
      <c r="P202" s="51" t="str">
        <f aca="false">IF(OR(O202="",RATE=""),"",O202*RATE)</f>
        <v/>
      </c>
      <c r="Q202" s="42"/>
      <c r="R202" s="40"/>
      <c r="S202" s="40"/>
      <c r="T202" s="40"/>
      <c r="U202" s="40"/>
      <c r="V202" s="40"/>
      <c r="W202" s="40"/>
      <c r="X202" s="40"/>
      <c r="Y202" s="40"/>
      <c r="Z202" s="43"/>
      <c r="AA202" s="43"/>
      <c r="AB202" s="52"/>
      <c r="AC202" s="52"/>
      <c r="AD202" s="52"/>
      <c r="AE202" s="44" t="str">
        <f aca="false">IF(AND(U202="In scope",Z202&lt;&gt;"",J202&lt;&gt;"",N202&lt;&gt;""),Z202*IF(AA202="",J202,AA202)*M202/1000,"")</f>
        <v/>
      </c>
      <c r="AF202" s="44" t="str">
        <f aca="false">IF(AE202="","",O202-AE202)</f>
        <v/>
      </c>
      <c r="AG202" s="46" t="str">
        <f aca="false">IF(AE202="","",N202-Z202*IF(AA202="",J202,AA202)/1000)</f>
        <v/>
      </c>
      <c r="AH202" s="51" t="str">
        <f aca="false">IF(OR(AF202="",RATE=""),"",AF202*RATE)</f>
        <v/>
      </c>
      <c r="AI202" s="51" t="str">
        <f aca="false">IF(AE202="","",IF(AA202="",J202,AA202)*(N(AB202)+N(AC202)))</f>
        <v/>
      </c>
      <c r="AJ202" s="51" t="str">
        <f aca="false">IF(AE202="","",IF(AA202="",J202,AA202)*N(AD202))</f>
        <v/>
      </c>
      <c r="AK202" s="51" t="str">
        <f aca="false">IF(AE202="","",AI202-AJ202)</f>
        <v/>
      </c>
      <c r="AL202" s="53" t="str">
        <f aca="false">IF(OR(AK202="",AH202="",N(AH202)&lt;=0),"",AK202/AH202)</f>
        <v/>
      </c>
    </row>
    <row r="203" customFormat="false" ht="15" hidden="false" customHeight="false" outlineLevel="0" collapsed="false">
      <c r="A203" s="45" t="str">
        <f aca="false">IF(AND(B203="",D203=""),"",ROW()-5)</f>
        <v/>
      </c>
      <c r="B203" s="40"/>
      <c r="C203" s="50" t="str">
        <f aca="false">IF(B203="","",IFERROR(INDEX(Spaces!$A$6:$A$105,MATCH($B203,SPACE_NAMES,0)),""))</f>
        <v/>
      </c>
      <c r="D203" s="40"/>
      <c r="E203" s="40"/>
      <c r="F203" s="40"/>
      <c r="G203" s="45" t="str">
        <f aca="false">IF(D203="","",IFERROR(INDEX(FX_WATTS,MATCH(D203,FX_NAMES,0)),""))</f>
        <v/>
      </c>
      <c r="H203" s="43"/>
      <c r="I203" s="45" t="str">
        <f aca="false">IF(H203&lt;&gt;"",H203,G203)</f>
        <v/>
      </c>
      <c r="J203" s="43"/>
      <c r="K203" s="42"/>
      <c r="L203" s="43"/>
      <c r="M203" s="44" t="str">
        <f aca="false">IF(J203="","",IF(K203&lt;&gt;"",K203,N(IFERROR(INDEX(Spaces!$F$6:$F$105,MATCH($B203,SPACE_NAMES,0)),0)))*IF(L203&lt;&gt;"",L203,N(IFERROR(INDEX(Spaces!$G$6:$G$105,MATCH($B203,SPACE_NAMES,0)),0))))</f>
        <v/>
      </c>
      <c r="N203" s="46" t="str">
        <f aca="false">IF(OR(J203="",I203=""),"",I203*J203/1000)</f>
        <v/>
      </c>
      <c r="O203" s="44" t="str">
        <f aca="false">IF(N203="","",N203*M203)</f>
        <v/>
      </c>
      <c r="P203" s="51" t="str">
        <f aca="false">IF(OR(O203="",RATE=""),"",O203*RATE)</f>
        <v/>
      </c>
      <c r="Q203" s="42"/>
      <c r="R203" s="40"/>
      <c r="S203" s="40"/>
      <c r="T203" s="40"/>
      <c r="U203" s="40"/>
      <c r="V203" s="40"/>
      <c r="W203" s="40"/>
      <c r="X203" s="40"/>
      <c r="Y203" s="40"/>
      <c r="Z203" s="43"/>
      <c r="AA203" s="43"/>
      <c r="AB203" s="52"/>
      <c r="AC203" s="52"/>
      <c r="AD203" s="52"/>
      <c r="AE203" s="44" t="str">
        <f aca="false">IF(AND(U203="In scope",Z203&lt;&gt;"",J203&lt;&gt;"",N203&lt;&gt;""),Z203*IF(AA203="",J203,AA203)*M203/1000,"")</f>
        <v/>
      </c>
      <c r="AF203" s="44" t="str">
        <f aca="false">IF(AE203="","",O203-AE203)</f>
        <v/>
      </c>
      <c r="AG203" s="46" t="str">
        <f aca="false">IF(AE203="","",N203-Z203*IF(AA203="",J203,AA203)/1000)</f>
        <v/>
      </c>
      <c r="AH203" s="51" t="str">
        <f aca="false">IF(OR(AF203="",RATE=""),"",AF203*RATE)</f>
        <v/>
      </c>
      <c r="AI203" s="51" t="str">
        <f aca="false">IF(AE203="","",IF(AA203="",J203,AA203)*(N(AB203)+N(AC203)))</f>
        <v/>
      </c>
      <c r="AJ203" s="51" t="str">
        <f aca="false">IF(AE203="","",IF(AA203="",J203,AA203)*N(AD203))</f>
        <v/>
      </c>
      <c r="AK203" s="51" t="str">
        <f aca="false">IF(AE203="","",AI203-AJ203)</f>
        <v/>
      </c>
      <c r="AL203" s="53" t="str">
        <f aca="false">IF(OR(AK203="",AH203="",N(AH203)&lt;=0),"",AK203/AH203)</f>
        <v/>
      </c>
    </row>
    <row r="204" customFormat="false" ht="15" hidden="false" customHeight="false" outlineLevel="0" collapsed="false">
      <c r="A204" s="45" t="str">
        <f aca="false">IF(AND(B204="",D204=""),"",ROW()-5)</f>
        <v/>
      </c>
      <c r="B204" s="40"/>
      <c r="C204" s="50" t="str">
        <f aca="false">IF(B204="","",IFERROR(INDEX(Spaces!$A$6:$A$105,MATCH($B204,SPACE_NAMES,0)),""))</f>
        <v/>
      </c>
      <c r="D204" s="40"/>
      <c r="E204" s="40"/>
      <c r="F204" s="40"/>
      <c r="G204" s="45" t="str">
        <f aca="false">IF(D204="","",IFERROR(INDEX(FX_WATTS,MATCH(D204,FX_NAMES,0)),""))</f>
        <v/>
      </c>
      <c r="H204" s="43"/>
      <c r="I204" s="45" t="str">
        <f aca="false">IF(H204&lt;&gt;"",H204,G204)</f>
        <v/>
      </c>
      <c r="J204" s="43"/>
      <c r="K204" s="42"/>
      <c r="L204" s="43"/>
      <c r="M204" s="44" t="str">
        <f aca="false">IF(J204="","",IF(K204&lt;&gt;"",K204,N(IFERROR(INDEX(Spaces!$F$6:$F$105,MATCH($B204,SPACE_NAMES,0)),0)))*IF(L204&lt;&gt;"",L204,N(IFERROR(INDEX(Spaces!$G$6:$G$105,MATCH($B204,SPACE_NAMES,0)),0))))</f>
        <v/>
      </c>
      <c r="N204" s="46" t="str">
        <f aca="false">IF(OR(J204="",I204=""),"",I204*J204/1000)</f>
        <v/>
      </c>
      <c r="O204" s="44" t="str">
        <f aca="false">IF(N204="","",N204*M204)</f>
        <v/>
      </c>
      <c r="P204" s="51" t="str">
        <f aca="false">IF(OR(O204="",RATE=""),"",O204*RATE)</f>
        <v/>
      </c>
      <c r="Q204" s="42"/>
      <c r="R204" s="40"/>
      <c r="S204" s="40"/>
      <c r="T204" s="40"/>
      <c r="U204" s="40"/>
      <c r="V204" s="40"/>
      <c r="W204" s="40"/>
      <c r="X204" s="40"/>
      <c r="Y204" s="40"/>
      <c r="Z204" s="43"/>
      <c r="AA204" s="43"/>
      <c r="AB204" s="52"/>
      <c r="AC204" s="52"/>
      <c r="AD204" s="52"/>
      <c r="AE204" s="44" t="str">
        <f aca="false">IF(AND(U204="In scope",Z204&lt;&gt;"",J204&lt;&gt;"",N204&lt;&gt;""),Z204*IF(AA204="",J204,AA204)*M204/1000,"")</f>
        <v/>
      </c>
      <c r="AF204" s="44" t="str">
        <f aca="false">IF(AE204="","",O204-AE204)</f>
        <v/>
      </c>
      <c r="AG204" s="46" t="str">
        <f aca="false">IF(AE204="","",N204-Z204*IF(AA204="",J204,AA204)/1000)</f>
        <v/>
      </c>
      <c r="AH204" s="51" t="str">
        <f aca="false">IF(OR(AF204="",RATE=""),"",AF204*RATE)</f>
        <v/>
      </c>
      <c r="AI204" s="51" t="str">
        <f aca="false">IF(AE204="","",IF(AA204="",J204,AA204)*(N(AB204)+N(AC204)))</f>
        <v/>
      </c>
      <c r="AJ204" s="51" t="str">
        <f aca="false">IF(AE204="","",IF(AA204="",J204,AA204)*N(AD204))</f>
        <v/>
      </c>
      <c r="AK204" s="51" t="str">
        <f aca="false">IF(AE204="","",AI204-AJ204)</f>
        <v/>
      </c>
      <c r="AL204" s="53" t="str">
        <f aca="false">IF(OR(AK204="",AH204="",N(AH204)&lt;=0),"",AK204/AH204)</f>
        <v/>
      </c>
    </row>
    <row r="205" customFormat="false" ht="15" hidden="false" customHeight="false" outlineLevel="0" collapsed="false">
      <c r="A205" s="45" t="str">
        <f aca="false">IF(AND(B205="",D205=""),"",ROW()-5)</f>
        <v/>
      </c>
      <c r="B205" s="40"/>
      <c r="C205" s="50" t="str">
        <f aca="false">IF(B205="","",IFERROR(INDEX(Spaces!$A$6:$A$105,MATCH($B205,SPACE_NAMES,0)),""))</f>
        <v/>
      </c>
      <c r="D205" s="40"/>
      <c r="E205" s="40"/>
      <c r="F205" s="40"/>
      <c r="G205" s="45" t="str">
        <f aca="false">IF(D205="","",IFERROR(INDEX(FX_WATTS,MATCH(D205,FX_NAMES,0)),""))</f>
        <v/>
      </c>
      <c r="H205" s="43"/>
      <c r="I205" s="45" t="str">
        <f aca="false">IF(H205&lt;&gt;"",H205,G205)</f>
        <v/>
      </c>
      <c r="J205" s="43"/>
      <c r="K205" s="42"/>
      <c r="L205" s="43"/>
      <c r="M205" s="44" t="str">
        <f aca="false">IF(J205="","",IF(K205&lt;&gt;"",K205,N(IFERROR(INDEX(Spaces!$F$6:$F$105,MATCH($B205,SPACE_NAMES,0)),0)))*IF(L205&lt;&gt;"",L205,N(IFERROR(INDEX(Spaces!$G$6:$G$105,MATCH($B205,SPACE_NAMES,0)),0))))</f>
        <v/>
      </c>
      <c r="N205" s="46" t="str">
        <f aca="false">IF(OR(J205="",I205=""),"",I205*J205/1000)</f>
        <v/>
      </c>
      <c r="O205" s="44" t="str">
        <f aca="false">IF(N205="","",N205*M205)</f>
        <v/>
      </c>
      <c r="P205" s="51" t="str">
        <f aca="false">IF(OR(O205="",RATE=""),"",O205*RATE)</f>
        <v/>
      </c>
      <c r="Q205" s="42"/>
      <c r="R205" s="40"/>
      <c r="S205" s="40"/>
      <c r="T205" s="40"/>
      <c r="U205" s="40"/>
      <c r="V205" s="40"/>
      <c r="W205" s="40"/>
      <c r="X205" s="40"/>
      <c r="Y205" s="40"/>
      <c r="Z205" s="43"/>
      <c r="AA205" s="43"/>
      <c r="AB205" s="52"/>
      <c r="AC205" s="52"/>
      <c r="AD205" s="52"/>
      <c r="AE205" s="44" t="str">
        <f aca="false">IF(AND(U205="In scope",Z205&lt;&gt;"",J205&lt;&gt;"",N205&lt;&gt;""),Z205*IF(AA205="",J205,AA205)*M205/1000,"")</f>
        <v/>
      </c>
      <c r="AF205" s="44" t="str">
        <f aca="false">IF(AE205="","",O205-AE205)</f>
        <v/>
      </c>
      <c r="AG205" s="46" t="str">
        <f aca="false">IF(AE205="","",N205-Z205*IF(AA205="",J205,AA205)/1000)</f>
        <v/>
      </c>
      <c r="AH205" s="51" t="str">
        <f aca="false">IF(OR(AF205="",RATE=""),"",AF205*RATE)</f>
        <v/>
      </c>
      <c r="AI205" s="51" t="str">
        <f aca="false">IF(AE205="","",IF(AA205="",J205,AA205)*(N(AB205)+N(AC205)))</f>
        <v/>
      </c>
      <c r="AJ205" s="51" t="str">
        <f aca="false">IF(AE205="","",IF(AA205="",J205,AA205)*N(AD205))</f>
        <v/>
      </c>
      <c r="AK205" s="51" t="str">
        <f aca="false">IF(AE205="","",AI205-AJ205)</f>
        <v/>
      </c>
      <c r="AL205" s="53" t="str">
        <f aca="false">IF(OR(AK205="",AH205="",N(AH205)&lt;=0),"",AK205/AH205)</f>
        <v/>
      </c>
    </row>
    <row r="206" customFormat="false" ht="15" hidden="false" customHeight="false" outlineLevel="0" collapsed="false">
      <c r="A206" s="45" t="str">
        <f aca="false">IF(AND(B206="",D206=""),"",ROW()-5)</f>
        <v/>
      </c>
      <c r="B206" s="40"/>
      <c r="C206" s="50" t="str">
        <f aca="false">IF(B206="","",IFERROR(INDEX(Spaces!$A$6:$A$105,MATCH($B206,SPACE_NAMES,0)),""))</f>
        <v/>
      </c>
      <c r="D206" s="40"/>
      <c r="E206" s="40"/>
      <c r="F206" s="40"/>
      <c r="G206" s="45" t="str">
        <f aca="false">IF(D206="","",IFERROR(INDEX(FX_WATTS,MATCH(D206,FX_NAMES,0)),""))</f>
        <v/>
      </c>
      <c r="H206" s="43"/>
      <c r="I206" s="45" t="str">
        <f aca="false">IF(H206&lt;&gt;"",H206,G206)</f>
        <v/>
      </c>
      <c r="J206" s="43"/>
      <c r="K206" s="42"/>
      <c r="L206" s="43"/>
      <c r="M206" s="44" t="str">
        <f aca="false">IF(J206="","",IF(K206&lt;&gt;"",K206,N(IFERROR(INDEX(Spaces!$F$6:$F$105,MATCH($B206,SPACE_NAMES,0)),0)))*IF(L206&lt;&gt;"",L206,N(IFERROR(INDEX(Spaces!$G$6:$G$105,MATCH($B206,SPACE_NAMES,0)),0))))</f>
        <v/>
      </c>
      <c r="N206" s="46" t="str">
        <f aca="false">IF(OR(J206="",I206=""),"",I206*J206/1000)</f>
        <v/>
      </c>
      <c r="O206" s="44" t="str">
        <f aca="false">IF(N206="","",N206*M206)</f>
        <v/>
      </c>
      <c r="P206" s="51" t="str">
        <f aca="false">IF(OR(O206="",RATE=""),"",O206*RATE)</f>
        <v/>
      </c>
      <c r="Q206" s="42"/>
      <c r="R206" s="40"/>
      <c r="S206" s="40"/>
      <c r="T206" s="40"/>
      <c r="U206" s="40"/>
      <c r="V206" s="40"/>
      <c r="W206" s="40"/>
      <c r="X206" s="40"/>
      <c r="Y206" s="40"/>
      <c r="Z206" s="43"/>
      <c r="AA206" s="43"/>
      <c r="AB206" s="52"/>
      <c r="AC206" s="52"/>
      <c r="AD206" s="52"/>
      <c r="AE206" s="44" t="str">
        <f aca="false">IF(AND(U206="In scope",Z206&lt;&gt;"",J206&lt;&gt;"",N206&lt;&gt;""),Z206*IF(AA206="",J206,AA206)*M206/1000,"")</f>
        <v/>
      </c>
      <c r="AF206" s="44" t="str">
        <f aca="false">IF(AE206="","",O206-AE206)</f>
        <v/>
      </c>
      <c r="AG206" s="46" t="str">
        <f aca="false">IF(AE206="","",N206-Z206*IF(AA206="",J206,AA206)/1000)</f>
        <v/>
      </c>
      <c r="AH206" s="51" t="str">
        <f aca="false">IF(OR(AF206="",RATE=""),"",AF206*RATE)</f>
        <v/>
      </c>
      <c r="AI206" s="51" t="str">
        <f aca="false">IF(AE206="","",IF(AA206="",J206,AA206)*(N(AB206)+N(AC206)))</f>
        <v/>
      </c>
      <c r="AJ206" s="51" t="str">
        <f aca="false">IF(AE206="","",IF(AA206="",J206,AA206)*N(AD206))</f>
        <v/>
      </c>
      <c r="AK206" s="51" t="str">
        <f aca="false">IF(AE206="","",AI206-AJ206)</f>
        <v/>
      </c>
      <c r="AL206" s="53" t="str">
        <f aca="false">IF(OR(AK206="",AH206="",N(AH206)&lt;=0),"",AK206/AH206)</f>
        <v/>
      </c>
    </row>
    <row r="207" customFormat="false" ht="15" hidden="false" customHeight="false" outlineLevel="0" collapsed="false">
      <c r="A207" s="45" t="str">
        <f aca="false">IF(AND(B207="",D207=""),"",ROW()-5)</f>
        <v/>
      </c>
      <c r="B207" s="40"/>
      <c r="C207" s="50" t="str">
        <f aca="false">IF(B207="","",IFERROR(INDEX(Spaces!$A$6:$A$105,MATCH($B207,SPACE_NAMES,0)),""))</f>
        <v/>
      </c>
      <c r="D207" s="40"/>
      <c r="E207" s="40"/>
      <c r="F207" s="40"/>
      <c r="G207" s="45" t="str">
        <f aca="false">IF(D207="","",IFERROR(INDEX(FX_WATTS,MATCH(D207,FX_NAMES,0)),""))</f>
        <v/>
      </c>
      <c r="H207" s="43"/>
      <c r="I207" s="45" t="str">
        <f aca="false">IF(H207&lt;&gt;"",H207,G207)</f>
        <v/>
      </c>
      <c r="J207" s="43"/>
      <c r="K207" s="42"/>
      <c r="L207" s="43"/>
      <c r="M207" s="44" t="str">
        <f aca="false">IF(J207="","",IF(K207&lt;&gt;"",K207,N(IFERROR(INDEX(Spaces!$F$6:$F$105,MATCH($B207,SPACE_NAMES,0)),0)))*IF(L207&lt;&gt;"",L207,N(IFERROR(INDEX(Spaces!$G$6:$G$105,MATCH($B207,SPACE_NAMES,0)),0))))</f>
        <v/>
      </c>
      <c r="N207" s="46" t="str">
        <f aca="false">IF(OR(J207="",I207=""),"",I207*J207/1000)</f>
        <v/>
      </c>
      <c r="O207" s="44" t="str">
        <f aca="false">IF(N207="","",N207*M207)</f>
        <v/>
      </c>
      <c r="P207" s="51" t="str">
        <f aca="false">IF(OR(O207="",RATE=""),"",O207*RATE)</f>
        <v/>
      </c>
      <c r="Q207" s="42"/>
      <c r="R207" s="40"/>
      <c r="S207" s="40"/>
      <c r="T207" s="40"/>
      <c r="U207" s="40"/>
      <c r="V207" s="40"/>
      <c r="W207" s="40"/>
      <c r="X207" s="40"/>
      <c r="Y207" s="40"/>
      <c r="Z207" s="43"/>
      <c r="AA207" s="43"/>
      <c r="AB207" s="52"/>
      <c r="AC207" s="52"/>
      <c r="AD207" s="52"/>
      <c r="AE207" s="44" t="str">
        <f aca="false">IF(AND(U207="In scope",Z207&lt;&gt;"",J207&lt;&gt;"",N207&lt;&gt;""),Z207*IF(AA207="",J207,AA207)*M207/1000,"")</f>
        <v/>
      </c>
      <c r="AF207" s="44" t="str">
        <f aca="false">IF(AE207="","",O207-AE207)</f>
        <v/>
      </c>
      <c r="AG207" s="46" t="str">
        <f aca="false">IF(AE207="","",N207-Z207*IF(AA207="",J207,AA207)/1000)</f>
        <v/>
      </c>
      <c r="AH207" s="51" t="str">
        <f aca="false">IF(OR(AF207="",RATE=""),"",AF207*RATE)</f>
        <v/>
      </c>
      <c r="AI207" s="51" t="str">
        <f aca="false">IF(AE207="","",IF(AA207="",J207,AA207)*(N(AB207)+N(AC207)))</f>
        <v/>
      </c>
      <c r="AJ207" s="51" t="str">
        <f aca="false">IF(AE207="","",IF(AA207="",J207,AA207)*N(AD207))</f>
        <v/>
      </c>
      <c r="AK207" s="51" t="str">
        <f aca="false">IF(AE207="","",AI207-AJ207)</f>
        <v/>
      </c>
      <c r="AL207" s="53" t="str">
        <f aca="false">IF(OR(AK207="",AH207="",N(AH207)&lt;=0),"",AK207/AH207)</f>
        <v/>
      </c>
    </row>
    <row r="208" customFormat="false" ht="15" hidden="false" customHeight="false" outlineLevel="0" collapsed="false">
      <c r="A208" s="45" t="str">
        <f aca="false">IF(AND(B208="",D208=""),"",ROW()-5)</f>
        <v/>
      </c>
      <c r="B208" s="40"/>
      <c r="C208" s="50" t="str">
        <f aca="false">IF(B208="","",IFERROR(INDEX(Spaces!$A$6:$A$105,MATCH($B208,SPACE_NAMES,0)),""))</f>
        <v/>
      </c>
      <c r="D208" s="40"/>
      <c r="E208" s="40"/>
      <c r="F208" s="40"/>
      <c r="G208" s="45" t="str">
        <f aca="false">IF(D208="","",IFERROR(INDEX(FX_WATTS,MATCH(D208,FX_NAMES,0)),""))</f>
        <v/>
      </c>
      <c r="H208" s="43"/>
      <c r="I208" s="45" t="str">
        <f aca="false">IF(H208&lt;&gt;"",H208,G208)</f>
        <v/>
      </c>
      <c r="J208" s="43"/>
      <c r="K208" s="42"/>
      <c r="L208" s="43"/>
      <c r="M208" s="44" t="str">
        <f aca="false">IF(J208="","",IF(K208&lt;&gt;"",K208,N(IFERROR(INDEX(Spaces!$F$6:$F$105,MATCH($B208,SPACE_NAMES,0)),0)))*IF(L208&lt;&gt;"",L208,N(IFERROR(INDEX(Spaces!$G$6:$G$105,MATCH($B208,SPACE_NAMES,0)),0))))</f>
        <v/>
      </c>
      <c r="N208" s="46" t="str">
        <f aca="false">IF(OR(J208="",I208=""),"",I208*J208/1000)</f>
        <v/>
      </c>
      <c r="O208" s="44" t="str">
        <f aca="false">IF(N208="","",N208*M208)</f>
        <v/>
      </c>
      <c r="P208" s="51" t="str">
        <f aca="false">IF(OR(O208="",RATE=""),"",O208*RATE)</f>
        <v/>
      </c>
      <c r="Q208" s="42"/>
      <c r="R208" s="40"/>
      <c r="S208" s="40"/>
      <c r="T208" s="40"/>
      <c r="U208" s="40"/>
      <c r="V208" s="40"/>
      <c r="W208" s="40"/>
      <c r="X208" s="40"/>
      <c r="Y208" s="40"/>
      <c r="Z208" s="43"/>
      <c r="AA208" s="43"/>
      <c r="AB208" s="52"/>
      <c r="AC208" s="52"/>
      <c r="AD208" s="52"/>
      <c r="AE208" s="44" t="str">
        <f aca="false">IF(AND(U208="In scope",Z208&lt;&gt;"",J208&lt;&gt;"",N208&lt;&gt;""),Z208*IF(AA208="",J208,AA208)*M208/1000,"")</f>
        <v/>
      </c>
      <c r="AF208" s="44" t="str">
        <f aca="false">IF(AE208="","",O208-AE208)</f>
        <v/>
      </c>
      <c r="AG208" s="46" t="str">
        <f aca="false">IF(AE208="","",N208-Z208*IF(AA208="",J208,AA208)/1000)</f>
        <v/>
      </c>
      <c r="AH208" s="51" t="str">
        <f aca="false">IF(OR(AF208="",RATE=""),"",AF208*RATE)</f>
        <v/>
      </c>
      <c r="AI208" s="51" t="str">
        <f aca="false">IF(AE208="","",IF(AA208="",J208,AA208)*(N(AB208)+N(AC208)))</f>
        <v/>
      </c>
      <c r="AJ208" s="51" t="str">
        <f aca="false">IF(AE208="","",IF(AA208="",J208,AA208)*N(AD208))</f>
        <v/>
      </c>
      <c r="AK208" s="51" t="str">
        <f aca="false">IF(AE208="","",AI208-AJ208)</f>
        <v/>
      </c>
      <c r="AL208" s="53" t="str">
        <f aca="false">IF(OR(AK208="",AH208="",N(AH208)&lt;=0),"",AK208/AH208)</f>
        <v/>
      </c>
    </row>
    <row r="209" customFormat="false" ht="15" hidden="false" customHeight="false" outlineLevel="0" collapsed="false">
      <c r="A209" s="45" t="str">
        <f aca="false">IF(AND(B209="",D209=""),"",ROW()-5)</f>
        <v/>
      </c>
      <c r="B209" s="40"/>
      <c r="C209" s="50" t="str">
        <f aca="false">IF(B209="","",IFERROR(INDEX(Spaces!$A$6:$A$105,MATCH($B209,SPACE_NAMES,0)),""))</f>
        <v/>
      </c>
      <c r="D209" s="40"/>
      <c r="E209" s="40"/>
      <c r="F209" s="40"/>
      <c r="G209" s="45" t="str">
        <f aca="false">IF(D209="","",IFERROR(INDEX(FX_WATTS,MATCH(D209,FX_NAMES,0)),""))</f>
        <v/>
      </c>
      <c r="H209" s="43"/>
      <c r="I209" s="45" t="str">
        <f aca="false">IF(H209&lt;&gt;"",H209,G209)</f>
        <v/>
      </c>
      <c r="J209" s="43"/>
      <c r="K209" s="42"/>
      <c r="L209" s="43"/>
      <c r="M209" s="44" t="str">
        <f aca="false">IF(J209="","",IF(K209&lt;&gt;"",K209,N(IFERROR(INDEX(Spaces!$F$6:$F$105,MATCH($B209,SPACE_NAMES,0)),0)))*IF(L209&lt;&gt;"",L209,N(IFERROR(INDEX(Spaces!$G$6:$G$105,MATCH($B209,SPACE_NAMES,0)),0))))</f>
        <v/>
      </c>
      <c r="N209" s="46" t="str">
        <f aca="false">IF(OR(J209="",I209=""),"",I209*J209/1000)</f>
        <v/>
      </c>
      <c r="O209" s="44" t="str">
        <f aca="false">IF(N209="","",N209*M209)</f>
        <v/>
      </c>
      <c r="P209" s="51" t="str">
        <f aca="false">IF(OR(O209="",RATE=""),"",O209*RATE)</f>
        <v/>
      </c>
      <c r="Q209" s="42"/>
      <c r="R209" s="40"/>
      <c r="S209" s="40"/>
      <c r="T209" s="40"/>
      <c r="U209" s="40"/>
      <c r="V209" s="40"/>
      <c r="W209" s="40"/>
      <c r="X209" s="40"/>
      <c r="Y209" s="40"/>
      <c r="Z209" s="43"/>
      <c r="AA209" s="43"/>
      <c r="AB209" s="52"/>
      <c r="AC209" s="52"/>
      <c r="AD209" s="52"/>
      <c r="AE209" s="44" t="str">
        <f aca="false">IF(AND(U209="In scope",Z209&lt;&gt;"",J209&lt;&gt;"",N209&lt;&gt;""),Z209*IF(AA209="",J209,AA209)*M209/1000,"")</f>
        <v/>
      </c>
      <c r="AF209" s="44" t="str">
        <f aca="false">IF(AE209="","",O209-AE209)</f>
        <v/>
      </c>
      <c r="AG209" s="46" t="str">
        <f aca="false">IF(AE209="","",N209-Z209*IF(AA209="",J209,AA209)/1000)</f>
        <v/>
      </c>
      <c r="AH209" s="51" t="str">
        <f aca="false">IF(OR(AF209="",RATE=""),"",AF209*RATE)</f>
        <v/>
      </c>
      <c r="AI209" s="51" t="str">
        <f aca="false">IF(AE209="","",IF(AA209="",J209,AA209)*(N(AB209)+N(AC209)))</f>
        <v/>
      </c>
      <c r="AJ209" s="51" t="str">
        <f aca="false">IF(AE209="","",IF(AA209="",J209,AA209)*N(AD209))</f>
        <v/>
      </c>
      <c r="AK209" s="51" t="str">
        <f aca="false">IF(AE209="","",AI209-AJ209)</f>
        <v/>
      </c>
      <c r="AL209" s="53" t="str">
        <f aca="false">IF(OR(AK209="",AH209="",N(AH209)&lt;=0),"",AK209/AH209)</f>
        <v/>
      </c>
    </row>
    <row r="210" customFormat="false" ht="15" hidden="false" customHeight="false" outlineLevel="0" collapsed="false">
      <c r="A210" s="45" t="str">
        <f aca="false">IF(AND(B210="",D210=""),"",ROW()-5)</f>
        <v/>
      </c>
      <c r="B210" s="40"/>
      <c r="C210" s="50" t="str">
        <f aca="false">IF(B210="","",IFERROR(INDEX(Spaces!$A$6:$A$105,MATCH($B210,SPACE_NAMES,0)),""))</f>
        <v/>
      </c>
      <c r="D210" s="40"/>
      <c r="E210" s="40"/>
      <c r="F210" s="40"/>
      <c r="G210" s="45" t="str">
        <f aca="false">IF(D210="","",IFERROR(INDEX(FX_WATTS,MATCH(D210,FX_NAMES,0)),""))</f>
        <v/>
      </c>
      <c r="H210" s="43"/>
      <c r="I210" s="45" t="str">
        <f aca="false">IF(H210&lt;&gt;"",H210,G210)</f>
        <v/>
      </c>
      <c r="J210" s="43"/>
      <c r="K210" s="42"/>
      <c r="L210" s="43"/>
      <c r="M210" s="44" t="str">
        <f aca="false">IF(J210="","",IF(K210&lt;&gt;"",K210,N(IFERROR(INDEX(Spaces!$F$6:$F$105,MATCH($B210,SPACE_NAMES,0)),0)))*IF(L210&lt;&gt;"",L210,N(IFERROR(INDEX(Spaces!$G$6:$G$105,MATCH($B210,SPACE_NAMES,0)),0))))</f>
        <v/>
      </c>
      <c r="N210" s="46" t="str">
        <f aca="false">IF(OR(J210="",I210=""),"",I210*J210/1000)</f>
        <v/>
      </c>
      <c r="O210" s="44" t="str">
        <f aca="false">IF(N210="","",N210*M210)</f>
        <v/>
      </c>
      <c r="P210" s="51" t="str">
        <f aca="false">IF(OR(O210="",RATE=""),"",O210*RATE)</f>
        <v/>
      </c>
      <c r="Q210" s="42"/>
      <c r="R210" s="40"/>
      <c r="S210" s="40"/>
      <c r="T210" s="40"/>
      <c r="U210" s="40"/>
      <c r="V210" s="40"/>
      <c r="W210" s="40"/>
      <c r="X210" s="40"/>
      <c r="Y210" s="40"/>
      <c r="Z210" s="43"/>
      <c r="AA210" s="43"/>
      <c r="AB210" s="52"/>
      <c r="AC210" s="52"/>
      <c r="AD210" s="52"/>
      <c r="AE210" s="44" t="str">
        <f aca="false">IF(AND(U210="In scope",Z210&lt;&gt;"",J210&lt;&gt;"",N210&lt;&gt;""),Z210*IF(AA210="",J210,AA210)*M210/1000,"")</f>
        <v/>
      </c>
      <c r="AF210" s="44" t="str">
        <f aca="false">IF(AE210="","",O210-AE210)</f>
        <v/>
      </c>
      <c r="AG210" s="46" t="str">
        <f aca="false">IF(AE210="","",N210-Z210*IF(AA210="",J210,AA210)/1000)</f>
        <v/>
      </c>
      <c r="AH210" s="51" t="str">
        <f aca="false">IF(OR(AF210="",RATE=""),"",AF210*RATE)</f>
        <v/>
      </c>
      <c r="AI210" s="51" t="str">
        <f aca="false">IF(AE210="","",IF(AA210="",J210,AA210)*(N(AB210)+N(AC210)))</f>
        <v/>
      </c>
      <c r="AJ210" s="51" t="str">
        <f aca="false">IF(AE210="","",IF(AA210="",J210,AA210)*N(AD210))</f>
        <v/>
      </c>
      <c r="AK210" s="51" t="str">
        <f aca="false">IF(AE210="","",AI210-AJ210)</f>
        <v/>
      </c>
      <c r="AL210" s="53" t="str">
        <f aca="false">IF(OR(AK210="",AH210="",N(AH210)&lt;=0),"",AK210/AH210)</f>
        <v/>
      </c>
    </row>
    <row r="211" customFormat="false" ht="15" hidden="false" customHeight="false" outlineLevel="0" collapsed="false">
      <c r="A211" s="45" t="str">
        <f aca="false">IF(AND(B211="",D211=""),"",ROW()-5)</f>
        <v/>
      </c>
      <c r="B211" s="40"/>
      <c r="C211" s="50" t="str">
        <f aca="false">IF(B211="","",IFERROR(INDEX(Spaces!$A$6:$A$105,MATCH($B211,SPACE_NAMES,0)),""))</f>
        <v/>
      </c>
      <c r="D211" s="40"/>
      <c r="E211" s="40"/>
      <c r="F211" s="40"/>
      <c r="G211" s="45" t="str">
        <f aca="false">IF(D211="","",IFERROR(INDEX(FX_WATTS,MATCH(D211,FX_NAMES,0)),""))</f>
        <v/>
      </c>
      <c r="H211" s="43"/>
      <c r="I211" s="45" t="str">
        <f aca="false">IF(H211&lt;&gt;"",H211,G211)</f>
        <v/>
      </c>
      <c r="J211" s="43"/>
      <c r="K211" s="42"/>
      <c r="L211" s="43"/>
      <c r="M211" s="44" t="str">
        <f aca="false">IF(J211="","",IF(K211&lt;&gt;"",K211,N(IFERROR(INDEX(Spaces!$F$6:$F$105,MATCH($B211,SPACE_NAMES,0)),0)))*IF(L211&lt;&gt;"",L211,N(IFERROR(INDEX(Spaces!$G$6:$G$105,MATCH($B211,SPACE_NAMES,0)),0))))</f>
        <v/>
      </c>
      <c r="N211" s="46" t="str">
        <f aca="false">IF(OR(J211="",I211=""),"",I211*J211/1000)</f>
        <v/>
      </c>
      <c r="O211" s="44" t="str">
        <f aca="false">IF(N211="","",N211*M211)</f>
        <v/>
      </c>
      <c r="P211" s="51" t="str">
        <f aca="false">IF(OR(O211="",RATE=""),"",O211*RATE)</f>
        <v/>
      </c>
      <c r="Q211" s="42"/>
      <c r="R211" s="40"/>
      <c r="S211" s="40"/>
      <c r="T211" s="40"/>
      <c r="U211" s="40"/>
      <c r="V211" s="40"/>
      <c r="W211" s="40"/>
      <c r="X211" s="40"/>
      <c r="Y211" s="40"/>
      <c r="Z211" s="43"/>
      <c r="AA211" s="43"/>
      <c r="AB211" s="52"/>
      <c r="AC211" s="52"/>
      <c r="AD211" s="52"/>
      <c r="AE211" s="44" t="str">
        <f aca="false">IF(AND(U211="In scope",Z211&lt;&gt;"",J211&lt;&gt;"",N211&lt;&gt;""),Z211*IF(AA211="",J211,AA211)*M211/1000,"")</f>
        <v/>
      </c>
      <c r="AF211" s="44" t="str">
        <f aca="false">IF(AE211="","",O211-AE211)</f>
        <v/>
      </c>
      <c r="AG211" s="46" t="str">
        <f aca="false">IF(AE211="","",N211-Z211*IF(AA211="",J211,AA211)/1000)</f>
        <v/>
      </c>
      <c r="AH211" s="51" t="str">
        <f aca="false">IF(OR(AF211="",RATE=""),"",AF211*RATE)</f>
        <v/>
      </c>
      <c r="AI211" s="51" t="str">
        <f aca="false">IF(AE211="","",IF(AA211="",J211,AA211)*(N(AB211)+N(AC211)))</f>
        <v/>
      </c>
      <c r="AJ211" s="51" t="str">
        <f aca="false">IF(AE211="","",IF(AA211="",J211,AA211)*N(AD211))</f>
        <v/>
      </c>
      <c r="AK211" s="51" t="str">
        <f aca="false">IF(AE211="","",AI211-AJ211)</f>
        <v/>
      </c>
      <c r="AL211" s="53" t="str">
        <f aca="false">IF(OR(AK211="",AH211="",N(AH211)&lt;=0),"",AK211/AH211)</f>
        <v/>
      </c>
    </row>
    <row r="212" customFormat="false" ht="15" hidden="false" customHeight="false" outlineLevel="0" collapsed="false">
      <c r="A212" s="45" t="str">
        <f aca="false">IF(AND(B212="",D212=""),"",ROW()-5)</f>
        <v/>
      </c>
      <c r="B212" s="40"/>
      <c r="C212" s="50" t="str">
        <f aca="false">IF(B212="","",IFERROR(INDEX(Spaces!$A$6:$A$105,MATCH($B212,SPACE_NAMES,0)),""))</f>
        <v/>
      </c>
      <c r="D212" s="40"/>
      <c r="E212" s="40"/>
      <c r="F212" s="40"/>
      <c r="G212" s="45" t="str">
        <f aca="false">IF(D212="","",IFERROR(INDEX(FX_WATTS,MATCH(D212,FX_NAMES,0)),""))</f>
        <v/>
      </c>
      <c r="H212" s="43"/>
      <c r="I212" s="45" t="str">
        <f aca="false">IF(H212&lt;&gt;"",H212,G212)</f>
        <v/>
      </c>
      <c r="J212" s="43"/>
      <c r="K212" s="42"/>
      <c r="L212" s="43"/>
      <c r="M212" s="44" t="str">
        <f aca="false">IF(J212="","",IF(K212&lt;&gt;"",K212,N(IFERROR(INDEX(Spaces!$F$6:$F$105,MATCH($B212,SPACE_NAMES,0)),0)))*IF(L212&lt;&gt;"",L212,N(IFERROR(INDEX(Spaces!$G$6:$G$105,MATCH($B212,SPACE_NAMES,0)),0))))</f>
        <v/>
      </c>
      <c r="N212" s="46" t="str">
        <f aca="false">IF(OR(J212="",I212=""),"",I212*J212/1000)</f>
        <v/>
      </c>
      <c r="O212" s="44" t="str">
        <f aca="false">IF(N212="","",N212*M212)</f>
        <v/>
      </c>
      <c r="P212" s="51" t="str">
        <f aca="false">IF(OR(O212="",RATE=""),"",O212*RATE)</f>
        <v/>
      </c>
      <c r="Q212" s="42"/>
      <c r="R212" s="40"/>
      <c r="S212" s="40"/>
      <c r="T212" s="40"/>
      <c r="U212" s="40"/>
      <c r="V212" s="40"/>
      <c r="W212" s="40"/>
      <c r="X212" s="40"/>
      <c r="Y212" s="40"/>
      <c r="Z212" s="43"/>
      <c r="AA212" s="43"/>
      <c r="AB212" s="52"/>
      <c r="AC212" s="52"/>
      <c r="AD212" s="52"/>
      <c r="AE212" s="44" t="str">
        <f aca="false">IF(AND(U212="In scope",Z212&lt;&gt;"",J212&lt;&gt;"",N212&lt;&gt;""),Z212*IF(AA212="",J212,AA212)*M212/1000,"")</f>
        <v/>
      </c>
      <c r="AF212" s="44" t="str">
        <f aca="false">IF(AE212="","",O212-AE212)</f>
        <v/>
      </c>
      <c r="AG212" s="46" t="str">
        <f aca="false">IF(AE212="","",N212-Z212*IF(AA212="",J212,AA212)/1000)</f>
        <v/>
      </c>
      <c r="AH212" s="51" t="str">
        <f aca="false">IF(OR(AF212="",RATE=""),"",AF212*RATE)</f>
        <v/>
      </c>
      <c r="AI212" s="51" t="str">
        <f aca="false">IF(AE212="","",IF(AA212="",J212,AA212)*(N(AB212)+N(AC212)))</f>
        <v/>
      </c>
      <c r="AJ212" s="51" t="str">
        <f aca="false">IF(AE212="","",IF(AA212="",J212,AA212)*N(AD212))</f>
        <v/>
      </c>
      <c r="AK212" s="51" t="str">
        <f aca="false">IF(AE212="","",AI212-AJ212)</f>
        <v/>
      </c>
      <c r="AL212" s="53" t="str">
        <f aca="false">IF(OR(AK212="",AH212="",N(AH212)&lt;=0),"",AK212/AH212)</f>
        <v/>
      </c>
    </row>
    <row r="213" customFormat="false" ht="15" hidden="false" customHeight="false" outlineLevel="0" collapsed="false">
      <c r="A213" s="45" t="str">
        <f aca="false">IF(AND(B213="",D213=""),"",ROW()-5)</f>
        <v/>
      </c>
      <c r="B213" s="40"/>
      <c r="C213" s="50" t="str">
        <f aca="false">IF(B213="","",IFERROR(INDEX(Spaces!$A$6:$A$105,MATCH($B213,SPACE_NAMES,0)),""))</f>
        <v/>
      </c>
      <c r="D213" s="40"/>
      <c r="E213" s="40"/>
      <c r="F213" s="40"/>
      <c r="G213" s="45" t="str">
        <f aca="false">IF(D213="","",IFERROR(INDEX(FX_WATTS,MATCH(D213,FX_NAMES,0)),""))</f>
        <v/>
      </c>
      <c r="H213" s="43"/>
      <c r="I213" s="45" t="str">
        <f aca="false">IF(H213&lt;&gt;"",H213,G213)</f>
        <v/>
      </c>
      <c r="J213" s="43"/>
      <c r="K213" s="42"/>
      <c r="L213" s="43"/>
      <c r="M213" s="44" t="str">
        <f aca="false">IF(J213="","",IF(K213&lt;&gt;"",K213,N(IFERROR(INDEX(Spaces!$F$6:$F$105,MATCH($B213,SPACE_NAMES,0)),0)))*IF(L213&lt;&gt;"",L213,N(IFERROR(INDEX(Spaces!$G$6:$G$105,MATCH($B213,SPACE_NAMES,0)),0))))</f>
        <v/>
      </c>
      <c r="N213" s="46" t="str">
        <f aca="false">IF(OR(J213="",I213=""),"",I213*J213/1000)</f>
        <v/>
      </c>
      <c r="O213" s="44" t="str">
        <f aca="false">IF(N213="","",N213*M213)</f>
        <v/>
      </c>
      <c r="P213" s="51" t="str">
        <f aca="false">IF(OR(O213="",RATE=""),"",O213*RATE)</f>
        <v/>
      </c>
      <c r="Q213" s="42"/>
      <c r="R213" s="40"/>
      <c r="S213" s="40"/>
      <c r="T213" s="40"/>
      <c r="U213" s="40"/>
      <c r="V213" s="40"/>
      <c r="W213" s="40"/>
      <c r="X213" s="40"/>
      <c r="Y213" s="40"/>
      <c r="Z213" s="43"/>
      <c r="AA213" s="43"/>
      <c r="AB213" s="52"/>
      <c r="AC213" s="52"/>
      <c r="AD213" s="52"/>
      <c r="AE213" s="44" t="str">
        <f aca="false">IF(AND(U213="In scope",Z213&lt;&gt;"",J213&lt;&gt;"",N213&lt;&gt;""),Z213*IF(AA213="",J213,AA213)*M213/1000,"")</f>
        <v/>
      </c>
      <c r="AF213" s="44" t="str">
        <f aca="false">IF(AE213="","",O213-AE213)</f>
        <v/>
      </c>
      <c r="AG213" s="46" t="str">
        <f aca="false">IF(AE213="","",N213-Z213*IF(AA213="",J213,AA213)/1000)</f>
        <v/>
      </c>
      <c r="AH213" s="51" t="str">
        <f aca="false">IF(OR(AF213="",RATE=""),"",AF213*RATE)</f>
        <v/>
      </c>
      <c r="AI213" s="51" t="str">
        <f aca="false">IF(AE213="","",IF(AA213="",J213,AA213)*(N(AB213)+N(AC213)))</f>
        <v/>
      </c>
      <c r="AJ213" s="51" t="str">
        <f aca="false">IF(AE213="","",IF(AA213="",J213,AA213)*N(AD213))</f>
        <v/>
      </c>
      <c r="AK213" s="51" t="str">
        <f aca="false">IF(AE213="","",AI213-AJ213)</f>
        <v/>
      </c>
      <c r="AL213" s="53" t="str">
        <f aca="false">IF(OR(AK213="",AH213="",N(AH213)&lt;=0),"",AK213/AH213)</f>
        <v/>
      </c>
    </row>
    <row r="214" customFormat="false" ht="15" hidden="false" customHeight="false" outlineLevel="0" collapsed="false">
      <c r="A214" s="45" t="str">
        <f aca="false">IF(AND(B214="",D214=""),"",ROW()-5)</f>
        <v/>
      </c>
      <c r="B214" s="40"/>
      <c r="C214" s="50" t="str">
        <f aca="false">IF(B214="","",IFERROR(INDEX(Spaces!$A$6:$A$105,MATCH($B214,SPACE_NAMES,0)),""))</f>
        <v/>
      </c>
      <c r="D214" s="40"/>
      <c r="E214" s="40"/>
      <c r="F214" s="40"/>
      <c r="G214" s="45" t="str">
        <f aca="false">IF(D214="","",IFERROR(INDEX(FX_WATTS,MATCH(D214,FX_NAMES,0)),""))</f>
        <v/>
      </c>
      <c r="H214" s="43"/>
      <c r="I214" s="45" t="str">
        <f aca="false">IF(H214&lt;&gt;"",H214,G214)</f>
        <v/>
      </c>
      <c r="J214" s="43"/>
      <c r="K214" s="42"/>
      <c r="L214" s="43"/>
      <c r="M214" s="44" t="str">
        <f aca="false">IF(J214="","",IF(K214&lt;&gt;"",K214,N(IFERROR(INDEX(Spaces!$F$6:$F$105,MATCH($B214,SPACE_NAMES,0)),0)))*IF(L214&lt;&gt;"",L214,N(IFERROR(INDEX(Spaces!$G$6:$G$105,MATCH($B214,SPACE_NAMES,0)),0))))</f>
        <v/>
      </c>
      <c r="N214" s="46" t="str">
        <f aca="false">IF(OR(J214="",I214=""),"",I214*J214/1000)</f>
        <v/>
      </c>
      <c r="O214" s="44" t="str">
        <f aca="false">IF(N214="","",N214*M214)</f>
        <v/>
      </c>
      <c r="P214" s="51" t="str">
        <f aca="false">IF(OR(O214="",RATE=""),"",O214*RATE)</f>
        <v/>
      </c>
      <c r="Q214" s="42"/>
      <c r="R214" s="40"/>
      <c r="S214" s="40"/>
      <c r="T214" s="40"/>
      <c r="U214" s="40"/>
      <c r="V214" s="40"/>
      <c r="W214" s="40"/>
      <c r="X214" s="40"/>
      <c r="Y214" s="40"/>
      <c r="Z214" s="43"/>
      <c r="AA214" s="43"/>
      <c r="AB214" s="52"/>
      <c r="AC214" s="52"/>
      <c r="AD214" s="52"/>
      <c r="AE214" s="44" t="str">
        <f aca="false">IF(AND(U214="In scope",Z214&lt;&gt;"",J214&lt;&gt;"",N214&lt;&gt;""),Z214*IF(AA214="",J214,AA214)*M214/1000,"")</f>
        <v/>
      </c>
      <c r="AF214" s="44" t="str">
        <f aca="false">IF(AE214="","",O214-AE214)</f>
        <v/>
      </c>
      <c r="AG214" s="46" t="str">
        <f aca="false">IF(AE214="","",N214-Z214*IF(AA214="",J214,AA214)/1000)</f>
        <v/>
      </c>
      <c r="AH214" s="51" t="str">
        <f aca="false">IF(OR(AF214="",RATE=""),"",AF214*RATE)</f>
        <v/>
      </c>
      <c r="AI214" s="51" t="str">
        <f aca="false">IF(AE214="","",IF(AA214="",J214,AA214)*(N(AB214)+N(AC214)))</f>
        <v/>
      </c>
      <c r="AJ214" s="51" t="str">
        <f aca="false">IF(AE214="","",IF(AA214="",J214,AA214)*N(AD214))</f>
        <v/>
      </c>
      <c r="AK214" s="51" t="str">
        <f aca="false">IF(AE214="","",AI214-AJ214)</f>
        <v/>
      </c>
      <c r="AL214" s="53" t="str">
        <f aca="false">IF(OR(AK214="",AH214="",N(AH214)&lt;=0),"",AK214/AH214)</f>
        <v/>
      </c>
    </row>
    <row r="215" customFormat="false" ht="15" hidden="false" customHeight="false" outlineLevel="0" collapsed="false">
      <c r="A215" s="45" t="str">
        <f aca="false">IF(AND(B215="",D215=""),"",ROW()-5)</f>
        <v/>
      </c>
      <c r="B215" s="40"/>
      <c r="C215" s="50" t="str">
        <f aca="false">IF(B215="","",IFERROR(INDEX(Spaces!$A$6:$A$105,MATCH($B215,SPACE_NAMES,0)),""))</f>
        <v/>
      </c>
      <c r="D215" s="40"/>
      <c r="E215" s="40"/>
      <c r="F215" s="40"/>
      <c r="G215" s="45" t="str">
        <f aca="false">IF(D215="","",IFERROR(INDEX(FX_WATTS,MATCH(D215,FX_NAMES,0)),""))</f>
        <v/>
      </c>
      <c r="H215" s="43"/>
      <c r="I215" s="45" t="str">
        <f aca="false">IF(H215&lt;&gt;"",H215,G215)</f>
        <v/>
      </c>
      <c r="J215" s="43"/>
      <c r="K215" s="42"/>
      <c r="L215" s="43"/>
      <c r="M215" s="44" t="str">
        <f aca="false">IF(J215="","",IF(K215&lt;&gt;"",K215,N(IFERROR(INDEX(Spaces!$F$6:$F$105,MATCH($B215,SPACE_NAMES,0)),0)))*IF(L215&lt;&gt;"",L215,N(IFERROR(INDEX(Spaces!$G$6:$G$105,MATCH($B215,SPACE_NAMES,0)),0))))</f>
        <v/>
      </c>
      <c r="N215" s="46" t="str">
        <f aca="false">IF(OR(J215="",I215=""),"",I215*J215/1000)</f>
        <v/>
      </c>
      <c r="O215" s="44" t="str">
        <f aca="false">IF(N215="","",N215*M215)</f>
        <v/>
      </c>
      <c r="P215" s="51" t="str">
        <f aca="false">IF(OR(O215="",RATE=""),"",O215*RATE)</f>
        <v/>
      </c>
      <c r="Q215" s="42"/>
      <c r="R215" s="40"/>
      <c r="S215" s="40"/>
      <c r="T215" s="40"/>
      <c r="U215" s="40"/>
      <c r="V215" s="40"/>
      <c r="W215" s="40"/>
      <c r="X215" s="40"/>
      <c r="Y215" s="40"/>
      <c r="Z215" s="43"/>
      <c r="AA215" s="43"/>
      <c r="AB215" s="52"/>
      <c r="AC215" s="52"/>
      <c r="AD215" s="52"/>
      <c r="AE215" s="44" t="str">
        <f aca="false">IF(AND(U215="In scope",Z215&lt;&gt;"",J215&lt;&gt;"",N215&lt;&gt;""),Z215*IF(AA215="",J215,AA215)*M215/1000,"")</f>
        <v/>
      </c>
      <c r="AF215" s="44" t="str">
        <f aca="false">IF(AE215="","",O215-AE215)</f>
        <v/>
      </c>
      <c r="AG215" s="46" t="str">
        <f aca="false">IF(AE215="","",N215-Z215*IF(AA215="",J215,AA215)/1000)</f>
        <v/>
      </c>
      <c r="AH215" s="51" t="str">
        <f aca="false">IF(OR(AF215="",RATE=""),"",AF215*RATE)</f>
        <v/>
      </c>
      <c r="AI215" s="51" t="str">
        <f aca="false">IF(AE215="","",IF(AA215="",J215,AA215)*(N(AB215)+N(AC215)))</f>
        <v/>
      </c>
      <c r="AJ215" s="51" t="str">
        <f aca="false">IF(AE215="","",IF(AA215="",J215,AA215)*N(AD215))</f>
        <v/>
      </c>
      <c r="AK215" s="51" t="str">
        <f aca="false">IF(AE215="","",AI215-AJ215)</f>
        <v/>
      </c>
      <c r="AL215" s="53" t="str">
        <f aca="false">IF(OR(AK215="",AH215="",N(AH215)&lt;=0),"",AK215/AH215)</f>
        <v/>
      </c>
    </row>
    <row r="216" customFormat="false" ht="15" hidden="false" customHeight="false" outlineLevel="0" collapsed="false">
      <c r="A216" s="45" t="str">
        <f aca="false">IF(AND(B216="",D216=""),"",ROW()-5)</f>
        <v/>
      </c>
      <c r="B216" s="40"/>
      <c r="C216" s="50" t="str">
        <f aca="false">IF(B216="","",IFERROR(INDEX(Spaces!$A$6:$A$105,MATCH($B216,SPACE_NAMES,0)),""))</f>
        <v/>
      </c>
      <c r="D216" s="40"/>
      <c r="E216" s="40"/>
      <c r="F216" s="40"/>
      <c r="G216" s="45" t="str">
        <f aca="false">IF(D216="","",IFERROR(INDEX(FX_WATTS,MATCH(D216,FX_NAMES,0)),""))</f>
        <v/>
      </c>
      <c r="H216" s="43"/>
      <c r="I216" s="45" t="str">
        <f aca="false">IF(H216&lt;&gt;"",H216,G216)</f>
        <v/>
      </c>
      <c r="J216" s="43"/>
      <c r="K216" s="42"/>
      <c r="L216" s="43"/>
      <c r="M216" s="44" t="str">
        <f aca="false">IF(J216="","",IF(K216&lt;&gt;"",K216,N(IFERROR(INDEX(Spaces!$F$6:$F$105,MATCH($B216,SPACE_NAMES,0)),0)))*IF(L216&lt;&gt;"",L216,N(IFERROR(INDEX(Spaces!$G$6:$G$105,MATCH($B216,SPACE_NAMES,0)),0))))</f>
        <v/>
      </c>
      <c r="N216" s="46" t="str">
        <f aca="false">IF(OR(J216="",I216=""),"",I216*J216/1000)</f>
        <v/>
      </c>
      <c r="O216" s="44" t="str">
        <f aca="false">IF(N216="","",N216*M216)</f>
        <v/>
      </c>
      <c r="P216" s="51" t="str">
        <f aca="false">IF(OR(O216="",RATE=""),"",O216*RATE)</f>
        <v/>
      </c>
      <c r="Q216" s="42"/>
      <c r="R216" s="40"/>
      <c r="S216" s="40"/>
      <c r="T216" s="40"/>
      <c r="U216" s="40"/>
      <c r="V216" s="40"/>
      <c r="W216" s="40"/>
      <c r="X216" s="40"/>
      <c r="Y216" s="40"/>
      <c r="Z216" s="43"/>
      <c r="AA216" s="43"/>
      <c r="AB216" s="52"/>
      <c r="AC216" s="52"/>
      <c r="AD216" s="52"/>
      <c r="AE216" s="44" t="str">
        <f aca="false">IF(AND(U216="In scope",Z216&lt;&gt;"",J216&lt;&gt;"",N216&lt;&gt;""),Z216*IF(AA216="",J216,AA216)*M216/1000,"")</f>
        <v/>
      </c>
      <c r="AF216" s="44" t="str">
        <f aca="false">IF(AE216="","",O216-AE216)</f>
        <v/>
      </c>
      <c r="AG216" s="46" t="str">
        <f aca="false">IF(AE216="","",N216-Z216*IF(AA216="",J216,AA216)/1000)</f>
        <v/>
      </c>
      <c r="AH216" s="51" t="str">
        <f aca="false">IF(OR(AF216="",RATE=""),"",AF216*RATE)</f>
        <v/>
      </c>
      <c r="AI216" s="51" t="str">
        <f aca="false">IF(AE216="","",IF(AA216="",J216,AA216)*(N(AB216)+N(AC216)))</f>
        <v/>
      </c>
      <c r="AJ216" s="51" t="str">
        <f aca="false">IF(AE216="","",IF(AA216="",J216,AA216)*N(AD216))</f>
        <v/>
      </c>
      <c r="AK216" s="51" t="str">
        <f aca="false">IF(AE216="","",AI216-AJ216)</f>
        <v/>
      </c>
      <c r="AL216" s="53" t="str">
        <f aca="false">IF(OR(AK216="",AH216="",N(AH216)&lt;=0),"",AK216/AH216)</f>
        <v/>
      </c>
    </row>
    <row r="217" customFormat="false" ht="15" hidden="false" customHeight="false" outlineLevel="0" collapsed="false">
      <c r="A217" s="45" t="str">
        <f aca="false">IF(AND(B217="",D217=""),"",ROW()-5)</f>
        <v/>
      </c>
      <c r="B217" s="40"/>
      <c r="C217" s="50" t="str">
        <f aca="false">IF(B217="","",IFERROR(INDEX(Spaces!$A$6:$A$105,MATCH($B217,SPACE_NAMES,0)),""))</f>
        <v/>
      </c>
      <c r="D217" s="40"/>
      <c r="E217" s="40"/>
      <c r="F217" s="40"/>
      <c r="G217" s="45" t="str">
        <f aca="false">IF(D217="","",IFERROR(INDEX(FX_WATTS,MATCH(D217,FX_NAMES,0)),""))</f>
        <v/>
      </c>
      <c r="H217" s="43"/>
      <c r="I217" s="45" t="str">
        <f aca="false">IF(H217&lt;&gt;"",H217,G217)</f>
        <v/>
      </c>
      <c r="J217" s="43"/>
      <c r="K217" s="42"/>
      <c r="L217" s="43"/>
      <c r="M217" s="44" t="str">
        <f aca="false">IF(J217="","",IF(K217&lt;&gt;"",K217,N(IFERROR(INDEX(Spaces!$F$6:$F$105,MATCH($B217,SPACE_NAMES,0)),0)))*IF(L217&lt;&gt;"",L217,N(IFERROR(INDEX(Spaces!$G$6:$G$105,MATCH($B217,SPACE_NAMES,0)),0))))</f>
        <v/>
      </c>
      <c r="N217" s="46" t="str">
        <f aca="false">IF(OR(J217="",I217=""),"",I217*J217/1000)</f>
        <v/>
      </c>
      <c r="O217" s="44" t="str">
        <f aca="false">IF(N217="","",N217*M217)</f>
        <v/>
      </c>
      <c r="P217" s="51" t="str">
        <f aca="false">IF(OR(O217="",RATE=""),"",O217*RATE)</f>
        <v/>
      </c>
      <c r="Q217" s="42"/>
      <c r="R217" s="40"/>
      <c r="S217" s="40"/>
      <c r="T217" s="40"/>
      <c r="U217" s="40"/>
      <c r="V217" s="40"/>
      <c r="W217" s="40"/>
      <c r="X217" s="40"/>
      <c r="Y217" s="40"/>
      <c r="Z217" s="43"/>
      <c r="AA217" s="43"/>
      <c r="AB217" s="52"/>
      <c r="AC217" s="52"/>
      <c r="AD217" s="52"/>
      <c r="AE217" s="44" t="str">
        <f aca="false">IF(AND(U217="In scope",Z217&lt;&gt;"",J217&lt;&gt;"",N217&lt;&gt;""),Z217*IF(AA217="",J217,AA217)*M217/1000,"")</f>
        <v/>
      </c>
      <c r="AF217" s="44" t="str">
        <f aca="false">IF(AE217="","",O217-AE217)</f>
        <v/>
      </c>
      <c r="AG217" s="46" t="str">
        <f aca="false">IF(AE217="","",N217-Z217*IF(AA217="",J217,AA217)/1000)</f>
        <v/>
      </c>
      <c r="AH217" s="51" t="str">
        <f aca="false">IF(OR(AF217="",RATE=""),"",AF217*RATE)</f>
        <v/>
      </c>
      <c r="AI217" s="51" t="str">
        <f aca="false">IF(AE217="","",IF(AA217="",J217,AA217)*(N(AB217)+N(AC217)))</f>
        <v/>
      </c>
      <c r="AJ217" s="51" t="str">
        <f aca="false">IF(AE217="","",IF(AA217="",J217,AA217)*N(AD217))</f>
        <v/>
      </c>
      <c r="AK217" s="51" t="str">
        <f aca="false">IF(AE217="","",AI217-AJ217)</f>
        <v/>
      </c>
      <c r="AL217" s="53" t="str">
        <f aca="false">IF(OR(AK217="",AH217="",N(AH217)&lt;=0),"",AK217/AH217)</f>
        <v/>
      </c>
    </row>
    <row r="218" customFormat="false" ht="15" hidden="false" customHeight="false" outlineLevel="0" collapsed="false">
      <c r="A218" s="45" t="str">
        <f aca="false">IF(AND(B218="",D218=""),"",ROW()-5)</f>
        <v/>
      </c>
      <c r="B218" s="40"/>
      <c r="C218" s="50" t="str">
        <f aca="false">IF(B218="","",IFERROR(INDEX(Spaces!$A$6:$A$105,MATCH($B218,SPACE_NAMES,0)),""))</f>
        <v/>
      </c>
      <c r="D218" s="40"/>
      <c r="E218" s="40"/>
      <c r="F218" s="40"/>
      <c r="G218" s="45" t="str">
        <f aca="false">IF(D218="","",IFERROR(INDEX(FX_WATTS,MATCH(D218,FX_NAMES,0)),""))</f>
        <v/>
      </c>
      <c r="H218" s="43"/>
      <c r="I218" s="45" t="str">
        <f aca="false">IF(H218&lt;&gt;"",H218,G218)</f>
        <v/>
      </c>
      <c r="J218" s="43"/>
      <c r="K218" s="42"/>
      <c r="L218" s="43"/>
      <c r="M218" s="44" t="str">
        <f aca="false">IF(J218="","",IF(K218&lt;&gt;"",K218,N(IFERROR(INDEX(Spaces!$F$6:$F$105,MATCH($B218,SPACE_NAMES,0)),0)))*IF(L218&lt;&gt;"",L218,N(IFERROR(INDEX(Spaces!$G$6:$G$105,MATCH($B218,SPACE_NAMES,0)),0))))</f>
        <v/>
      </c>
      <c r="N218" s="46" t="str">
        <f aca="false">IF(OR(J218="",I218=""),"",I218*J218/1000)</f>
        <v/>
      </c>
      <c r="O218" s="44" t="str">
        <f aca="false">IF(N218="","",N218*M218)</f>
        <v/>
      </c>
      <c r="P218" s="51" t="str">
        <f aca="false">IF(OR(O218="",RATE=""),"",O218*RATE)</f>
        <v/>
      </c>
      <c r="Q218" s="42"/>
      <c r="R218" s="40"/>
      <c r="S218" s="40"/>
      <c r="T218" s="40"/>
      <c r="U218" s="40"/>
      <c r="V218" s="40"/>
      <c r="W218" s="40"/>
      <c r="X218" s="40"/>
      <c r="Y218" s="40"/>
      <c r="Z218" s="43"/>
      <c r="AA218" s="43"/>
      <c r="AB218" s="52"/>
      <c r="AC218" s="52"/>
      <c r="AD218" s="52"/>
      <c r="AE218" s="44" t="str">
        <f aca="false">IF(AND(U218="In scope",Z218&lt;&gt;"",J218&lt;&gt;"",N218&lt;&gt;""),Z218*IF(AA218="",J218,AA218)*M218/1000,"")</f>
        <v/>
      </c>
      <c r="AF218" s="44" t="str">
        <f aca="false">IF(AE218="","",O218-AE218)</f>
        <v/>
      </c>
      <c r="AG218" s="46" t="str">
        <f aca="false">IF(AE218="","",N218-Z218*IF(AA218="",J218,AA218)/1000)</f>
        <v/>
      </c>
      <c r="AH218" s="51" t="str">
        <f aca="false">IF(OR(AF218="",RATE=""),"",AF218*RATE)</f>
        <v/>
      </c>
      <c r="AI218" s="51" t="str">
        <f aca="false">IF(AE218="","",IF(AA218="",J218,AA218)*(N(AB218)+N(AC218)))</f>
        <v/>
      </c>
      <c r="AJ218" s="51" t="str">
        <f aca="false">IF(AE218="","",IF(AA218="",J218,AA218)*N(AD218))</f>
        <v/>
      </c>
      <c r="AK218" s="51" t="str">
        <f aca="false">IF(AE218="","",AI218-AJ218)</f>
        <v/>
      </c>
      <c r="AL218" s="53" t="str">
        <f aca="false">IF(OR(AK218="",AH218="",N(AH218)&lt;=0),"",AK218/AH218)</f>
        <v/>
      </c>
    </row>
    <row r="219" customFormat="false" ht="15" hidden="false" customHeight="false" outlineLevel="0" collapsed="false">
      <c r="A219" s="45" t="str">
        <f aca="false">IF(AND(B219="",D219=""),"",ROW()-5)</f>
        <v/>
      </c>
      <c r="B219" s="40"/>
      <c r="C219" s="50" t="str">
        <f aca="false">IF(B219="","",IFERROR(INDEX(Spaces!$A$6:$A$105,MATCH($B219,SPACE_NAMES,0)),""))</f>
        <v/>
      </c>
      <c r="D219" s="40"/>
      <c r="E219" s="40"/>
      <c r="F219" s="40"/>
      <c r="G219" s="45" t="str">
        <f aca="false">IF(D219="","",IFERROR(INDEX(FX_WATTS,MATCH(D219,FX_NAMES,0)),""))</f>
        <v/>
      </c>
      <c r="H219" s="43"/>
      <c r="I219" s="45" t="str">
        <f aca="false">IF(H219&lt;&gt;"",H219,G219)</f>
        <v/>
      </c>
      <c r="J219" s="43"/>
      <c r="K219" s="42"/>
      <c r="L219" s="43"/>
      <c r="M219" s="44" t="str">
        <f aca="false">IF(J219="","",IF(K219&lt;&gt;"",K219,N(IFERROR(INDEX(Spaces!$F$6:$F$105,MATCH($B219,SPACE_NAMES,0)),0)))*IF(L219&lt;&gt;"",L219,N(IFERROR(INDEX(Spaces!$G$6:$G$105,MATCH($B219,SPACE_NAMES,0)),0))))</f>
        <v/>
      </c>
      <c r="N219" s="46" t="str">
        <f aca="false">IF(OR(J219="",I219=""),"",I219*J219/1000)</f>
        <v/>
      </c>
      <c r="O219" s="44" t="str">
        <f aca="false">IF(N219="","",N219*M219)</f>
        <v/>
      </c>
      <c r="P219" s="51" t="str">
        <f aca="false">IF(OR(O219="",RATE=""),"",O219*RATE)</f>
        <v/>
      </c>
      <c r="Q219" s="42"/>
      <c r="R219" s="40"/>
      <c r="S219" s="40"/>
      <c r="T219" s="40"/>
      <c r="U219" s="40"/>
      <c r="V219" s="40"/>
      <c r="W219" s="40"/>
      <c r="X219" s="40"/>
      <c r="Y219" s="40"/>
      <c r="Z219" s="43"/>
      <c r="AA219" s="43"/>
      <c r="AB219" s="52"/>
      <c r="AC219" s="52"/>
      <c r="AD219" s="52"/>
      <c r="AE219" s="44" t="str">
        <f aca="false">IF(AND(U219="In scope",Z219&lt;&gt;"",J219&lt;&gt;"",N219&lt;&gt;""),Z219*IF(AA219="",J219,AA219)*M219/1000,"")</f>
        <v/>
      </c>
      <c r="AF219" s="44" t="str">
        <f aca="false">IF(AE219="","",O219-AE219)</f>
        <v/>
      </c>
      <c r="AG219" s="46" t="str">
        <f aca="false">IF(AE219="","",N219-Z219*IF(AA219="",J219,AA219)/1000)</f>
        <v/>
      </c>
      <c r="AH219" s="51" t="str">
        <f aca="false">IF(OR(AF219="",RATE=""),"",AF219*RATE)</f>
        <v/>
      </c>
      <c r="AI219" s="51" t="str">
        <f aca="false">IF(AE219="","",IF(AA219="",J219,AA219)*(N(AB219)+N(AC219)))</f>
        <v/>
      </c>
      <c r="AJ219" s="51" t="str">
        <f aca="false">IF(AE219="","",IF(AA219="",J219,AA219)*N(AD219))</f>
        <v/>
      </c>
      <c r="AK219" s="51" t="str">
        <f aca="false">IF(AE219="","",AI219-AJ219)</f>
        <v/>
      </c>
      <c r="AL219" s="53" t="str">
        <f aca="false">IF(OR(AK219="",AH219="",N(AH219)&lt;=0),"",AK219/AH219)</f>
        <v/>
      </c>
    </row>
    <row r="220" customFormat="false" ht="15" hidden="false" customHeight="false" outlineLevel="0" collapsed="false">
      <c r="A220" s="45" t="str">
        <f aca="false">IF(AND(B220="",D220=""),"",ROW()-5)</f>
        <v/>
      </c>
      <c r="B220" s="40"/>
      <c r="C220" s="50" t="str">
        <f aca="false">IF(B220="","",IFERROR(INDEX(Spaces!$A$6:$A$105,MATCH($B220,SPACE_NAMES,0)),""))</f>
        <v/>
      </c>
      <c r="D220" s="40"/>
      <c r="E220" s="40"/>
      <c r="F220" s="40"/>
      <c r="G220" s="45" t="str">
        <f aca="false">IF(D220="","",IFERROR(INDEX(FX_WATTS,MATCH(D220,FX_NAMES,0)),""))</f>
        <v/>
      </c>
      <c r="H220" s="43"/>
      <c r="I220" s="45" t="str">
        <f aca="false">IF(H220&lt;&gt;"",H220,G220)</f>
        <v/>
      </c>
      <c r="J220" s="43"/>
      <c r="K220" s="42"/>
      <c r="L220" s="43"/>
      <c r="M220" s="44" t="str">
        <f aca="false">IF(J220="","",IF(K220&lt;&gt;"",K220,N(IFERROR(INDEX(Spaces!$F$6:$F$105,MATCH($B220,SPACE_NAMES,0)),0)))*IF(L220&lt;&gt;"",L220,N(IFERROR(INDEX(Spaces!$G$6:$G$105,MATCH($B220,SPACE_NAMES,0)),0))))</f>
        <v/>
      </c>
      <c r="N220" s="46" t="str">
        <f aca="false">IF(OR(J220="",I220=""),"",I220*J220/1000)</f>
        <v/>
      </c>
      <c r="O220" s="44" t="str">
        <f aca="false">IF(N220="","",N220*M220)</f>
        <v/>
      </c>
      <c r="P220" s="51" t="str">
        <f aca="false">IF(OR(O220="",RATE=""),"",O220*RATE)</f>
        <v/>
      </c>
      <c r="Q220" s="42"/>
      <c r="R220" s="40"/>
      <c r="S220" s="40"/>
      <c r="T220" s="40"/>
      <c r="U220" s="40"/>
      <c r="V220" s="40"/>
      <c r="W220" s="40"/>
      <c r="X220" s="40"/>
      <c r="Y220" s="40"/>
      <c r="Z220" s="43"/>
      <c r="AA220" s="43"/>
      <c r="AB220" s="52"/>
      <c r="AC220" s="52"/>
      <c r="AD220" s="52"/>
      <c r="AE220" s="44" t="str">
        <f aca="false">IF(AND(U220="In scope",Z220&lt;&gt;"",J220&lt;&gt;"",N220&lt;&gt;""),Z220*IF(AA220="",J220,AA220)*M220/1000,"")</f>
        <v/>
      </c>
      <c r="AF220" s="44" t="str">
        <f aca="false">IF(AE220="","",O220-AE220)</f>
        <v/>
      </c>
      <c r="AG220" s="46" t="str">
        <f aca="false">IF(AE220="","",N220-Z220*IF(AA220="",J220,AA220)/1000)</f>
        <v/>
      </c>
      <c r="AH220" s="51" t="str">
        <f aca="false">IF(OR(AF220="",RATE=""),"",AF220*RATE)</f>
        <v/>
      </c>
      <c r="AI220" s="51" t="str">
        <f aca="false">IF(AE220="","",IF(AA220="",J220,AA220)*(N(AB220)+N(AC220)))</f>
        <v/>
      </c>
      <c r="AJ220" s="51" t="str">
        <f aca="false">IF(AE220="","",IF(AA220="",J220,AA220)*N(AD220))</f>
        <v/>
      </c>
      <c r="AK220" s="51" t="str">
        <f aca="false">IF(AE220="","",AI220-AJ220)</f>
        <v/>
      </c>
      <c r="AL220" s="53" t="str">
        <f aca="false">IF(OR(AK220="",AH220="",N(AH220)&lt;=0),"",AK220/AH220)</f>
        <v/>
      </c>
    </row>
    <row r="221" customFormat="false" ht="15" hidden="false" customHeight="false" outlineLevel="0" collapsed="false">
      <c r="A221" s="45" t="str">
        <f aca="false">IF(AND(B221="",D221=""),"",ROW()-5)</f>
        <v/>
      </c>
      <c r="B221" s="40"/>
      <c r="C221" s="50" t="str">
        <f aca="false">IF(B221="","",IFERROR(INDEX(Spaces!$A$6:$A$105,MATCH($B221,SPACE_NAMES,0)),""))</f>
        <v/>
      </c>
      <c r="D221" s="40"/>
      <c r="E221" s="40"/>
      <c r="F221" s="40"/>
      <c r="G221" s="45" t="str">
        <f aca="false">IF(D221="","",IFERROR(INDEX(FX_WATTS,MATCH(D221,FX_NAMES,0)),""))</f>
        <v/>
      </c>
      <c r="H221" s="43"/>
      <c r="I221" s="45" t="str">
        <f aca="false">IF(H221&lt;&gt;"",H221,G221)</f>
        <v/>
      </c>
      <c r="J221" s="43"/>
      <c r="K221" s="42"/>
      <c r="L221" s="43"/>
      <c r="M221" s="44" t="str">
        <f aca="false">IF(J221="","",IF(K221&lt;&gt;"",K221,N(IFERROR(INDEX(Spaces!$F$6:$F$105,MATCH($B221,SPACE_NAMES,0)),0)))*IF(L221&lt;&gt;"",L221,N(IFERROR(INDEX(Spaces!$G$6:$G$105,MATCH($B221,SPACE_NAMES,0)),0))))</f>
        <v/>
      </c>
      <c r="N221" s="46" t="str">
        <f aca="false">IF(OR(J221="",I221=""),"",I221*J221/1000)</f>
        <v/>
      </c>
      <c r="O221" s="44" t="str">
        <f aca="false">IF(N221="","",N221*M221)</f>
        <v/>
      </c>
      <c r="P221" s="51" t="str">
        <f aca="false">IF(OR(O221="",RATE=""),"",O221*RATE)</f>
        <v/>
      </c>
      <c r="Q221" s="42"/>
      <c r="R221" s="40"/>
      <c r="S221" s="40"/>
      <c r="T221" s="40"/>
      <c r="U221" s="40"/>
      <c r="V221" s="40"/>
      <c r="W221" s="40"/>
      <c r="X221" s="40"/>
      <c r="Y221" s="40"/>
      <c r="Z221" s="43"/>
      <c r="AA221" s="43"/>
      <c r="AB221" s="52"/>
      <c r="AC221" s="52"/>
      <c r="AD221" s="52"/>
      <c r="AE221" s="44" t="str">
        <f aca="false">IF(AND(U221="In scope",Z221&lt;&gt;"",J221&lt;&gt;"",N221&lt;&gt;""),Z221*IF(AA221="",J221,AA221)*M221/1000,"")</f>
        <v/>
      </c>
      <c r="AF221" s="44" t="str">
        <f aca="false">IF(AE221="","",O221-AE221)</f>
        <v/>
      </c>
      <c r="AG221" s="46" t="str">
        <f aca="false">IF(AE221="","",N221-Z221*IF(AA221="",J221,AA221)/1000)</f>
        <v/>
      </c>
      <c r="AH221" s="51" t="str">
        <f aca="false">IF(OR(AF221="",RATE=""),"",AF221*RATE)</f>
        <v/>
      </c>
      <c r="AI221" s="51" t="str">
        <f aca="false">IF(AE221="","",IF(AA221="",J221,AA221)*(N(AB221)+N(AC221)))</f>
        <v/>
      </c>
      <c r="AJ221" s="51" t="str">
        <f aca="false">IF(AE221="","",IF(AA221="",J221,AA221)*N(AD221))</f>
        <v/>
      </c>
      <c r="AK221" s="51" t="str">
        <f aca="false">IF(AE221="","",AI221-AJ221)</f>
        <v/>
      </c>
      <c r="AL221" s="53" t="str">
        <f aca="false">IF(OR(AK221="",AH221="",N(AH221)&lt;=0),"",AK221/AH221)</f>
        <v/>
      </c>
    </row>
    <row r="222" customFormat="false" ht="15" hidden="false" customHeight="false" outlineLevel="0" collapsed="false">
      <c r="A222" s="45" t="str">
        <f aca="false">IF(AND(B222="",D222=""),"",ROW()-5)</f>
        <v/>
      </c>
      <c r="B222" s="40"/>
      <c r="C222" s="50" t="str">
        <f aca="false">IF(B222="","",IFERROR(INDEX(Spaces!$A$6:$A$105,MATCH($B222,SPACE_NAMES,0)),""))</f>
        <v/>
      </c>
      <c r="D222" s="40"/>
      <c r="E222" s="40"/>
      <c r="F222" s="40"/>
      <c r="G222" s="45" t="str">
        <f aca="false">IF(D222="","",IFERROR(INDEX(FX_WATTS,MATCH(D222,FX_NAMES,0)),""))</f>
        <v/>
      </c>
      <c r="H222" s="43"/>
      <c r="I222" s="45" t="str">
        <f aca="false">IF(H222&lt;&gt;"",H222,G222)</f>
        <v/>
      </c>
      <c r="J222" s="43"/>
      <c r="K222" s="42"/>
      <c r="L222" s="43"/>
      <c r="M222" s="44" t="str">
        <f aca="false">IF(J222="","",IF(K222&lt;&gt;"",K222,N(IFERROR(INDEX(Spaces!$F$6:$F$105,MATCH($B222,SPACE_NAMES,0)),0)))*IF(L222&lt;&gt;"",L222,N(IFERROR(INDEX(Spaces!$G$6:$G$105,MATCH($B222,SPACE_NAMES,0)),0))))</f>
        <v/>
      </c>
      <c r="N222" s="46" t="str">
        <f aca="false">IF(OR(J222="",I222=""),"",I222*J222/1000)</f>
        <v/>
      </c>
      <c r="O222" s="44" t="str">
        <f aca="false">IF(N222="","",N222*M222)</f>
        <v/>
      </c>
      <c r="P222" s="51" t="str">
        <f aca="false">IF(OR(O222="",RATE=""),"",O222*RATE)</f>
        <v/>
      </c>
      <c r="Q222" s="42"/>
      <c r="R222" s="40"/>
      <c r="S222" s="40"/>
      <c r="T222" s="40"/>
      <c r="U222" s="40"/>
      <c r="V222" s="40"/>
      <c r="W222" s="40"/>
      <c r="X222" s="40"/>
      <c r="Y222" s="40"/>
      <c r="Z222" s="43"/>
      <c r="AA222" s="43"/>
      <c r="AB222" s="52"/>
      <c r="AC222" s="52"/>
      <c r="AD222" s="52"/>
      <c r="AE222" s="44" t="str">
        <f aca="false">IF(AND(U222="In scope",Z222&lt;&gt;"",J222&lt;&gt;"",N222&lt;&gt;""),Z222*IF(AA222="",J222,AA222)*M222/1000,"")</f>
        <v/>
      </c>
      <c r="AF222" s="44" t="str">
        <f aca="false">IF(AE222="","",O222-AE222)</f>
        <v/>
      </c>
      <c r="AG222" s="46" t="str">
        <f aca="false">IF(AE222="","",N222-Z222*IF(AA222="",J222,AA222)/1000)</f>
        <v/>
      </c>
      <c r="AH222" s="51" t="str">
        <f aca="false">IF(OR(AF222="",RATE=""),"",AF222*RATE)</f>
        <v/>
      </c>
      <c r="AI222" s="51" t="str">
        <f aca="false">IF(AE222="","",IF(AA222="",J222,AA222)*(N(AB222)+N(AC222)))</f>
        <v/>
      </c>
      <c r="AJ222" s="51" t="str">
        <f aca="false">IF(AE222="","",IF(AA222="",J222,AA222)*N(AD222))</f>
        <v/>
      </c>
      <c r="AK222" s="51" t="str">
        <f aca="false">IF(AE222="","",AI222-AJ222)</f>
        <v/>
      </c>
      <c r="AL222" s="53" t="str">
        <f aca="false">IF(OR(AK222="",AH222="",N(AH222)&lt;=0),"",AK222/AH222)</f>
        <v/>
      </c>
    </row>
    <row r="223" customFormat="false" ht="15" hidden="false" customHeight="false" outlineLevel="0" collapsed="false">
      <c r="A223" s="45" t="str">
        <f aca="false">IF(AND(B223="",D223=""),"",ROW()-5)</f>
        <v/>
      </c>
      <c r="B223" s="40"/>
      <c r="C223" s="50" t="str">
        <f aca="false">IF(B223="","",IFERROR(INDEX(Spaces!$A$6:$A$105,MATCH($B223,SPACE_NAMES,0)),""))</f>
        <v/>
      </c>
      <c r="D223" s="40"/>
      <c r="E223" s="40"/>
      <c r="F223" s="40"/>
      <c r="G223" s="45" t="str">
        <f aca="false">IF(D223="","",IFERROR(INDEX(FX_WATTS,MATCH(D223,FX_NAMES,0)),""))</f>
        <v/>
      </c>
      <c r="H223" s="43"/>
      <c r="I223" s="45" t="str">
        <f aca="false">IF(H223&lt;&gt;"",H223,G223)</f>
        <v/>
      </c>
      <c r="J223" s="43"/>
      <c r="K223" s="42"/>
      <c r="L223" s="43"/>
      <c r="M223" s="44" t="str">
        <f aca="false">IF(J223="","",IF(K223&lt;&gt;"",K223,N(IFERROR(INDEX(Spaces!$F$6:$F$105,MATCH($B223,SPACE_NAMES,0)),0)))*IF(L223&lt;&gt;"",L223,N(IFERROR(INDEX(Spaces!$G$6:$G$105,MATCH($B223,SPACE_NAMES,0)),0))))</f>
        <v/>
      </c>
      <c r="N223" s="46" t="str">
        <f aca="false">IF(OR(J223="",I223=""),"",I223*J223/1000)</f>
        <v/>
      </c>
      <c r="O223" s="44" t="str">
        <f aca="false">IF(N223="","",N223*M223)</f>
        <v/>
      </c>
      <c r="P223" s="51" t="str">
        <f aca="false">IF(OR(O223="",RATE=""),"",O223*RATE)</f>
        <v/>
      </c>
      <c r="Q223" s="42"/>
      <c r="R223" s="40"/>
      <c r="S223" s="40"/>
      <c r="T223" s="40"/>
      <c r="U223" s="40"/>
      <c r="V223" s="40"/>
      <c r="W223" s="40"/>
      <c r="X223" s="40"/>
      <c r="Y223" s="40"/>
      <c r="Z223" s="43"/>
      <c r="AA223" s="43"/>
      <c r="AB223" s="52"/>
      <c r="AC223" s="52"/>
      <c r="AD223" s="52"/>
      <c r="AE223" s="44" t="str">
        <f aca="false">IF(AND(U223="In scope",Z223&lt;&gt;"",J223&lt;&gt;"",N223&lt;&gt;""),Z223*IF(AA223="",J223,AA223)*M223/1000,"")</f>
        <v/>
      </c>
      <c r="AF223" s="44" t="str">
        <f aca="false">IF(AE223="","",O223-AE223)</f>
        <v/>
      </c>
      <c r="AG223" s="46" t="str">
        <f aca="false">IF(AE223="","",N223-Z223*IF(AA223="",J223,AA223)/1000)</f>
        <v/>
      </c>
      <c r="AH223" s="51" t="str">
        <f aca="false">IF(OR(AF223="",RATE=""),"",AF223*RATE)</f>
        <v/>
      </c>
      <c r="AI223" s="51" t="str">
        <f aca="false">IF(AE223="","",IF(AA223="",J223,AA223)*(N(AB223)+N(AC223)))</f>
        <v/>
      </c>
      <c r="AJ223" s="51" t="str">
        <f aca="false">IF(AE223="","",IF(AA223="",J223,AA223)*N(AD223))</f>
        <v/>
      </c>
      <c r="AK223" s="51" t="str">
        <f aca="false">IF(AE223="","",AI223-AJ223)</f>
        <v/>
      </c>
      <c r="AL223" s="53" t="str">
        <f aca="false">IF(OR(AK223="",AH223="",N(AH223)&lt;=0),"",AK223/AH223)</f>
        <v/>
      </c>
    </row>
    <row r="224" customFormat="false" ht="15" hidden="false" customHeight="false" outlineLevel="0" collapsed="false">
      <c r="A224" s="45" t="str">
        <f aca="false">IF(AND(B224="",D224=""),"",ROW()-5)</f>
        <v/>
      </c>
      <c r="B224" s="40"/>
      <c r="C224" s="50" t="str">
        <f aca="false">IF(B224="","",IFERROR(INDEX(Spaces!$A$6:$A$105,MATCH($B224,SPACE_NAMES,0)),""))</f>
        <v/>
      </c>
      <c r="D224" s="40"/>
      <c r="E224" s="40"/>
      <c r="F224" s="40"/>
      <c r="G224" s="45" t="str">
        <f aca="false">IF(D224="","",IFERROR(INDEX(FX_WATTS,MATCH(D224,FX_NAMES,0)),""))</f>
        <v/>
      </c>
      <c r="H224" s="43"/>
      <c r="I224" s="45" t="str">
        <f aca="false">IF(H224&lt;&gt;"",H224,G224)</f>
        <v/>
      </c>
      <c r="J224" s="43"/>
      <c r="K224" s="42"/>
      <c r="L224" s="43"/>
      <c r="M224" s="44" t="str">
        <f aca="false">IF(J224="","",IF(K224&lt;&gt;"",K224,N(IFERROR(INDEX(Spaces!$F$6:$F$105,MATCH($B224,SPACE_NAMES,0)),0)))*IF(L224&lt;&gt;"",L224,N(IFERROR(INDEX(Spaces!$G$6:$G$105,MATCH($B224,SPACE_NAMES,0)),0))))</f>
        <v/>
      </c>
      <c r="N224" s="46" t="str">
        <f aca="false">IF(OR(J224="",I224=""),"",I224*J224/1000)</f>
        <v/>
      </c>
      <c r="O224" s="44" t="str">
        <f aca="false">IF(N224="","",N224*M224)</f>
        <v/>
      </c>
      <c r="P224" s="51" t="str">
        <f aca="false">IF(OR(O224="",RATE=""),"",O224*RATE)</f>
        <v/>
      </c>
      <c r="Q224" s="42"/>
      <c r="R224" s="40"/>
      <c r="S224" s="40"/>
      <c r="T224" s="40"/>
      <c r="U224" s="40"/>
      <c r="V224" s="40"/>
      <c r="W224" s="40"/>
      <c r="X224" s="40"/>
      <c r="Y224" s="40"/>
      <c r="Z224" s="43"/>
      <c r="AA224" s="43"/>
      <c r="AB224" s="52"/>
      <c r="AC224" s="52"/>
      <c r="AD224" s="52"/>
      <c r="AE224" s="44" t="str">
        <f aca="false">IF(AND(U224="In scope",Z224&lt;&gt;"",J224&lt;&gt;"",N224&lt;&gt;""),Z224*IF(AA224="",J224,AA224)*M224/1000,"")</f>
        <v/>
      </c>
      <c r="AF224" s="44" t="str">
        <f aca="false">IF(AE224="","",O224-AE224)</f>
        <v/>
      </c>
      <c r="AG224" s="46" t="str">
        <f aca="false">IF(AE224="","",N224-Z224*IF(AA224="",J224,AA224)/1000)</f>
        <v/>
      </c>
      <c r="AH224" s="51" t="str">
        <f aca="false">IF(OR(AF224="",RATE=""),"",AF224*RATE)</f>
        <v/>
      </c>
      <c r="AI224" s="51" t="str">
        <f aca="false">IF(AE224="","",IF(AA224="",J224,AA224)*(N(AB224)+N(AC224)))</f>
        <v/>
      </c>
      <c r="AJ224" s="51" t="str">
        <f aca="false">IF(AE224="","",IF(AA224="",J224,AA224)*N(AD224))</f>
        <v/>
      </c>
      <c r="AK224" s="51" t="str">
        <f aca="false">IF(AE224="","",AI224-AJ224)</f>
        <v/>
      </c>
      <c r="AL224" s="53" t="str">
        <f aca="false">IF(OR(AK224="",AH224="",N(AH224)&lt;=0),"",AK224/AH224)</f>
        <v/>
      </c>
    </row>
    <row r="225" customFormat="false" ht="15" hidden="false" customHeight="false" outlineLevel="0" collapsed="false">
      <c r="A225" s="45" t="str">
        <f aca="false">IF(AND(B225="",D225=""),"",ROW()-5)</f>
        <v/>
      </c>
      <c r="B225" s="40"/>
      <c r="C225" s="50" t="str">
        <f aca="false">IF(B225="","",IFERROR(INDEX(Spaces!$A$6:$A$105,MATCH($B225,SPACE_NAMES,0)),""))</f>
        <v/>
      </c>
      <c r="D225" s="40"/>
      <c r="E225" s="40"/>
      <c r="F225" s="40"/>
      <c r="G225" s="45" t="str">
        <f aca="false">IF(D225="","",IFERROR(INDEX(FX_WATTS,MATCH(D225,FX_NAMES,0)),""))</f>
        <v/>
      </c>
      <c r="H225" s="43"/>
      <c r="I225" s="45" t="str">
        <f aca="false">IF(H225&lt;&gt;"",H225,G225)</f>
        <v/>
      </c>
      <c r="J225" s="43"/>
      <c r="K225" s="42"/>
      <c r="L225" s="43"/>
      <c r="M225" s="44" t="str">
        <f aca="false">IF(J225="","",IF(K225&lt;&gt;"",K225,N(IFERROR(INDEX(Spaces!$F$6:$F$105,MATCH($B225,SPACE_NAMES,0)),0)))*IF(L225&lt;&gt;"",L225,N(IFERROR(INDEX(Spaces!$G$6:$G$105,MATCH($B225,SPACE_NAMES,0)),0))))</f>
        <v/>
      </c>
      <c r="N225" s="46" t="str">
        <f aca="false">IF(OR(J225="",I225=""),"",I225*J225/1000)</f>
        <v/>
      </c>
      <c r="O225" s="44" t="str">
        <f aca="false">IF(N225="","",N225*M225)</f>
        <v/>
      </c>
      <c r="P225" s="51" t="str">
        <f aca="false">IF(OR(O225="",RATE=""),"",O225*RATE)</f>
        <v/>
      </c>
      <c r="Q225" s="42"/>
      <c r="R225" s="40"/>
      <c r="S225" s="40"/>
      <c r="T225" s="40"/>
      <c r="U225" s="40"/>
      <c r="V225" s="40"/>
      <c r="W225" s="40"/>
      <c r="X225" s="40"/>
      <c r="Y225" s="40"/>
      <c r="Z225" s="43"/>
      <c r="AA225" s="43"/>
      <c r="AB225" s="52"/>
      <c r="AC225" s="52"/>
      <c r="AD225" s="52"/>
      <c r="AE225" s="44" t="str">
        <f aca="false">IF(AND(U225="In scope",Z225&lt;&gt;"",J225&lt;&gt;"",N225&lt;&gt;""),Z225*IF(AA225="",J225,AA225)*M225/1000,"")</f>
        <v/>
      </c>
      <c r="AF225" s="44" t="str">
        <f aca="false">IF(AE225="","",O225-AE225)</f>
        <v/>
      </c>
      <c r="AG225" s="46" t="str">
        <f aca="false">IF(AE225="","",N225-Z225*IF(AA225="",J225,AA225)/1000)</f>
        <v/>
      </c>
      <c r="AH225" s="51" t="str">
        <f aca="false">IF(OR(AF225="",RATE=""),"",AF225*RATE)</f>
        <v/>
      </c>
      <c r="AI225" s="51" t="str">
        <f aca="false">IF(AE225="","",IF(AA225="",J225,AA225)*(N(AB225)+N(AC225)))</f>
        <v/>
      </c>
      <c r="AJ225" s="51" t="str">
        <f aca="false">IF(AE225="","",IF(AA225="",J225,AA225)*N(AD225))</f>
        <v/>
      </c>
      <c r="AK225" s="51" t="str">
        <f aca="false">IF(AE225="","",AI225-AJ225)</f>
        <v/>
      </c>
      <c r="AL225" s="53" t="str">
        <f aca="false">IF(OR(AK225="",AH225="",N(AH225)&lt;=0),"",AK225/AH225)</f>
        <v/>
      </c>
    </row>
    <row r="226" customFormat="false" ht="15" hidden="false" customHeight="false" outlineLevel="0" collapsed="false">
      <c r="A226" s="45" t="str">
        <f aca="false">IF(AND(B226="",D226=""),"",ROW()-5)</f>
        <v/>
      </c>
      <c r="B226" s="40"/>
      <c r="C226" s="50" t="str">
        <f aca="false">IF(B226="","",IFERROR(INDEX(Spaces!$A$6:$A$105,MATCH($B226,SPACE_NAMES,0)),""))</f>
        <v/>
      </c>
      <c r="D226" s="40"/>
      <c r="E226" s="40"/>
      <c r="F226" s="40"/>
      <c r="G226" s="45" t="str">
        <f aca="false">IF(D226="","",IFERROR(INDEX(FX_WATTS,MATCH(D226,FX_NAMES,0)),""))</f>
        <v/>
      </c>
      <c r="H226" s="43"/>
      <c r="I226" s="45" t="str">
        <f aca="false">IF(H226&lt;&gt;"",H226,G226)</f>
        <v/>
      </c>
      <c r="J226" s="43"/>
      <c r="K226" s="42"/>
      <c r="L226" s="43"/>
      <c r="M226" s="44" t="str">
        <f aca="false">IF(J226="","",IF(K226&lt;&gt;"",K226,N(IFERROR(INDEX(Spaces!$F$6:$F$105,MATCH($B226,SPACE_NAMES,0)),0)))*IF(L226&lt;&gt;"",L226,N(IFERROR(INDEX(Spaces!$G$6:$G$105,MATCH($B226,SPACE_NAMES,0)),0))))</f>
        <v/>
      </c>
      <c r="N226" s="46" t="str">
        <f aca="false">IF(OR(J226="",I226=""),"",I226*J226/1000)</f>
        <v/>
      </c>
      <c r="O226" s="44" t="str">
        <f aca="false">IF(N226="","",N226*M226)</f>
        <v/>
      </c>
      <c r="P226" s="51" t="str">
        <f aca="false">IF(OR(O226="",RATE=""),"",O226*RATE)</f>
        <v/>
      </c>
      <c r="Q226" s="42"/>
      <c r="R226" s="40"/>
      <c r="S226" s="40"/>
      <c r="T226" s="40"/>
      <c r="U226" s="40"/>
      <c r="V226" s="40"/>
      <c r="W226" s="40"/>
      <c r="X226" s="40"/>
      <c r="Y226" s="40"/>
      <c r="Z226" s="43"/>
      <c r="AA226" s="43"/>
      <c r="AB226" s="52"/>
      <c r="AC226" s="52"/>
      <c r="AD226" s="52"/>
      <c r="AE226" s="44" t="str">
        <f aca="false">IF(AND(U226="In scope",Z226&lt;&gt;"",J226&lt;&gt;"",N226&lt;&gt;""),Z226*IF(AA226="",J226,AA226)*M226/1000,"")</f>
        <v/>
      </c>
      <c r="AF226" s="44" t="str">
        <f aca="false">IF(AE226="","",O226-AE226)</f>
        <v/>
      </c>
      <c r="AG226" s="46" t="str">
        <f aca="false">IF(AE226="","",N226-Z226*IF(AA226="",J226,AA226)/1000)</f>
        <v/>
      </c>
      <c r="AH226" s="51" t="str">
        <f aca="false">IF(OR(AF226="",RATE=""),"",AF226*RATE)</f>
        <v/>
      </c>
      <c r="AI226" s="51" t="str">
        <f aca="false">IF(AE226="","",IF(AA226="",J226,AA226)*(N(AB226)+N(AC226)))</f>
        <v/>
      </c>
      <c r="AJ226" s="51" t="str">
        <f aca="false">IF(AE226="","",IF(AA226="",J226,AA226)*N(AD226))</f>
        <v/>
      </c>
      <c r="AK226" s="51" t="str">
        <f aca="false">IF(AE226="","",AI226-AJ226)</f>
        <v/>
      </c>
      <c r="AL226" s="53" t="str">
        <f aca="false">IF(OR(AK226="",AH226="",N(AH226)&lt;=0),"",AK226/AH226)</f>
        <v/>
      </c>
    </row>
    <row r="227" customFormat="false" ht="15" hidden="false" customHeight="false" outlineLevel="0" collapsed="false">
      <c r="A227" s="45" t="str">
        <f aca="false">IF(AND(B227="",D227=""),"",ROW()-5)</f>
        <v/>
      </c>
      <c r="B227" s="40"/>
      <c r="C227" s="50" t="str">
        <f aca="false">IF(B227="","",IFERROR(INDEX(Spaces!$A$6:$A$105,MATCH($B227,SPACE_NAMES,0)),""))</f>
        <v/>
      </c>
      <c r="D227" s="40"/>
      <c r="E227" s="40"/>
      <c r="F227" s="40"/>
      <c r="G227" s="45" t="str">
        <f aca="false">IF(D227="","",IFERROR(INDEX(FX_WATTS,MATCH(D227,FX_NAMES,0)),""))</f>
        <v/>
      </c>
      <c r="H227" s="43"/>
      <c r="I227" s="45" t="str">
        <f aca="false">IF(H227&lt;&gt;"",H227,G227)</f>
        <v/>
      </c>
      <c r="J227" s="43"/>
      <c r="K227" s="42"/>
      <c r="L227" s="43"/>
      <c r="M227" s="44" t="str">
        <f aca="false">IF(J227="","",IF(K227&lt;&gt;"",K227,N(IFERROR(INDEX(Spaces!$F$6:$F$105,MATCH($B227,SPACE_NAMES,0)),0)))*IF(L227&lt;&gt;"",L227,N(IFERROR(INDEX(Spaces!$G$6:$G$105,MATCH($B227,SPACE_NAMES,0)),0))))</f>
        <v/>
      </c>
      <c r="N227" s="46" t="str">
        <f aca="false">IF(OR(J227="",I227=""),"",I227*J227/1000)</f>
        <v/>
      </c>
      <c r="O227" s="44" t="str">
        <f aca="false">IF(N227="","",N227*M227)</f>
        <v/>
      </c>
      <c r="P227" s="51" t="str">
        <f aca="false">IF(OR(O227="",RATE=""),"",O227*RATE)</f>
        <v/>
      </c>
      <c r="Q227" s="42"/>
      <c r="R227" s="40"/>
      <c r="S227" s="40"/>
      <c r="T227" s="40"/>
      <c r="U227" s="40"/>
      <c r="V227" s="40"/>
      <c r="W227" s="40"/>
      <c r="X227" s="40"/>
      <c r="Y227" s="40"/>
      <c r="Z227" s="43"/>
      <c r="AA227" s="43"/>
      <c r="AB227" s="52"/>
      <c r="AC227" s="52"/>
      <c r="AD227" s="52"/>
      <c r="AE227" s="44" t="str">
        <f aca="false">IF(AND(U227="In scope",Z227&lt;&gt;"",J227&lt;&gt;"",N227&lt;&gt;""),Z227*IF(AA227="",J227,AA227)*M227/1000,"")</f>
        <v/>
      </c>
      <c r="AF227" s="44" t="str">
        <f aca="false">IF(AE227="","",O227-AE227)</f>
        <v/>
      </c>
      <c r="AG227" s="46" t="str">
        <f aca="false">IF(AE227="","",N227-Z227*IF(AA227="",J227,AA227)/1000)</f>
        <v/>
      </c>
      <c r="AH227" s="51" t="str">
        <f aca="false">IF(OR(AF227="",RATE=""),"",AF227*RATE)</f>
        <v/>
      </c>
      <c r="AI227" s="51" t="str">
        <f aca="false">IF(AE227="","",IF(AA227="",J227,AA227)*(N(AB227)+N(AC227)))</f>
        <v/>
      </c>
      <c r="AJ227" s="51" t="str">
        <f aca="false">IF(AE227="","",IF(AA227="",J227,AA227)*N(AD227))</f>
        <v/>
      </c>
      <c r="AK227" s="51" t="str">
        <f aca="false">IF(AE227="","",AI227-AJ227)</f>
        <v/>
      </c>
      <c r="AL227" s="53" t="str">
        <f aca="false">IF(OR(AK227="",AH227="",N(AH227)&lt;=0),"",AK227/AH227)</f>
        <v/>
      </c>
    </row>
    <row r="228" customFormat="false" ht="15" hidden="false" customHeight="false" outlineLevel="0" collapsed="false">
      <c r="A228" s="45" t="str">
        <f aca="false">IF(AND(B228="",D228=""),"",ROW()-5)</f>
        <v/>
      </c>
      <c r="B228" s="40"/>
      <c r="C228" s="50" t="str">
        <f aca="false">IF(B228="","",IFERROR(INDEX(Spaces!$A$6:$A$105,MATCH($B228,SPACE_NAMES,0)),""))</f>
        <v/>
      </c>
      <c r="D228" s="40"/>
      <c r="E228" s="40"/>
      <c r="F228" s="40"/>
      <c r="G228" s="45" t="str">
        <f aca="false">IF(D228="","",IFERROR(INDEX(FX_WATTS,MATCH(D228,FX_NAMES,0)),""))</f>
        <v/>
      </c>
      <c r="H228" s="43"/>
      <c r="I228" s="45" t="str">
        <f aca="false">IF(H228&lt;&gt;"",H228,G228)</f>
        <v/>
      </c>
      <c r="J228" s="43"/>
      <c r="K228" s="42"/>
      <c r="L228" s="43"/>
      <c r="M228" s="44" t="str">
        <f aca="false">IF(J228="","",IF(K228&lt;&gt;"",K228,N(IFERROR(INDEX(Spaces!$F$6:$F$105,MATCH($B228,SPACE_NAMES,0)),0)))*IF(L228&lt;&gt;"",L228,N(IFERROR(INDEX(Spaces!$G$6:$G$105,MATCH($B228,SPACE_NAMES,0)),0))))</f>
        <v/>
      </c>
      <c r="N228" s="46" t="str">
        <f aca="false">IF(OR(J228="",I228=""),"",I228*J228/1000)</f>
        <v/>
      </c>
      <c r="O228" s="44" t="str">
        <f aca="false">IF(N228="","",N228*M228)</f>
        <v/>
      </c>
      <c r="P228" s="51" t="str">
        <f aca="false">IF(OR(O228="",RATE=""),"",O228*RATE)</f>
        <v/>
      </c>
      <c r="Q228" s="42"/>
      <c r="R228" s="40"/>
      <c r="S228" s="40"/>
      <c r="T228" s="40"/>
      <c r="U228" s="40"/>
      <c r="V228" s="40"/>
      <c r="W228" s="40"/>
      <c r="X228" s="40"/>
      <c r="Y228" s="40"/>
      <c r="Z228" s="43"/>
      <c r="AA228" s="43"/>
      <c r="AB228" s="52"/>
      <c r="AC228" s="52"/>
      <c r="AD228" s="52"/>
      <c r="AE228" s="44" t="str">
        <f aca="false">IF(AND(U228="In scope",Z228&lt;&gt;"",J228&lt;&gt;"",N228&lt;&gt;""),Z228*IF(AA228="",J228,AA228)*M228/1000,"")</f>
        <v/>
      </c>
      <c r="AF228" s="44" t="str">
        <f aca="false">IF(AE228="","",O228-AE228)</f>
        <v/>
      </c>
      <c r="AG228" s="46" t="str">
        <f aca="false">IF(AE228="","",N228-Z228*IF(AA228="",J228,AA228)/1000)</f>
        <v/>
      </c>
      <c r="AH228" s="51" t="str">
        <f aca="false">IF(OR(AF228="",RATE=""),"",AF228*RATE)</f>
        <v/>
      </c>
      <c r="AI228" s="51" t="str">
        <f aca="false">IF(AE228="","",IF(AA228="",J228,AA228)*(N(AB228)+N(AC228)))</f>
        <v/>
      </c>
      <c r="AJ228" s="51" t="str">
        <f aca="false">IF(AE228="","",IF(AA228="",J228,AA228)*N(AD228))</f>
        <v/>
      </c>
      <c r="AK228" s="51" t="str">
        <f aca="false">IF(AE228="","",AI228-AJ228)</f>
        <v/>
      </c>
      <c r="AL228" s="53" t="str">
        <f aca="false">IF(OR(AK228="",AH228="",N(AH228)&lt;=0),"",AK228/AH228)</f>
        <v/>
      </c>
    </row>
    <row r="229" customFormat="false" ht="15" hidden="false" customHeight="false" outlineLevel="0" collapsed="false">
      <c r="A229" s="45" t="str">
        <f aca="false">IF(AND(B229="",D229=""),"",ROW()-5)</f>
        <v/>
      </c>
      <c r="B229" s="40"/>
      <c r="C229" s="50" t="str">
        <f aca="false">IF(B229="","",IFERROR(INDEX(Spaces!$A$6:$A$105,MATCH($B229,SPACE_NAMES,0)),""))</f>
        <v/>
      </c>
      <c r="D229" s="40"/>
      <c r="E229" s="40"/>
      <c r="F229" s="40"/>
      <c r="G229" s="45" t="str">
        <f aca="false">IF(D229="","",IFERROR(INDEX(FX_WATTS,MATCH(D229,FX_NAMES,0)),""))</f>
        <v/>
      </c>
      <c r="H229" s="43"/>
      <c r="I229" s="45" t="str">
        <f aca="false">IF(H229&lt;&gt;"",H229,G229)</f>
        <v/>
      </c>
      <c r="J229" s="43"/>
      <c r="K229" s="42"/>
      <c r="L229" s="43"/>
      <c r="M229" s="44" t="str">
        <f aca="false">IF(J229="","",IF(K229&lt;&gt;"",K229,N(IFERROR(INDEX(Spaces!$F$6:$F$105,MATCH($B229,SPACE_NAMES,0)),0)))*IF(L229&lt;&gt;"",L229,N(IFERROR(INDEX(Spaces!$G$6:$G$105,MATCH($B229,SPACE_NAMES,0)),0))))</f>
        <v/>
      </c>
      <c r="N229" s="46" t="str">
        <f aca="false">IF(OR(J229="",I229=""),"",I229*J229/1000)</f>
        <v/>
      </c>
      <c r="O229" s="44" t="str">
        <f aca="false">IF(N229="","",N229*M229)</f>
        <v/>
      </c>
      <c r="P229" s="51" t="str">
        <f aca="false">IF(OR(O229="",RATE=""),"",O229*RATE)</f>
        <v/>
      </c>
      <c r="Q229" s="42"/>
      <c r="R229" s="40"/>
      <c r="S229" s="40"/>
      <c r="T229" s="40"/>
      <c r="U229" s="40"/>
      <c r="V229" s="40"/>
      <c r="W229" s="40"/>
      <c r="X229" s="40"/>
      <c r="Y229" s="40"/>
      <c r="Z229" s="43"/>
      <c r="AA229" s="43"/>
      <c r="AB229" s="52"/>
      <c r="AC229" s="52"/>
      <c r="AD229" s="52"/>
      <c r="AE229" s="44" t="str">
        <f aca="false">IF(AND(U229="In scope",Z229&lt;&gt;"",J229&lt;&gt;"",N229&lt;&gt;""),Z229*IF(AA229="",J229,AA229)*M229/1000,"")</f>
        <v/>
      </c>
      <c r="AF229" s="44" t="str">
        <f aca="false">IF(AE229="","",O229-AE229)</f>
        <v/>
      </c>
      <c r="AG229" s="46" t="str">
        <f aca="false">IF(AE229="","",N229-Z229*IF(AA229="",J229,AA229)/1000)</f>
        <v/>
      </c>
      <c r="AH229" s="51" t="str">
        <f aca="false">IF(OR(AF229="",RATE=""),"",AF229*RATE)</f>
        <v/>
      </c>
      <c r="AI229" s="51" t="str">
        <f aca="false">IF(AE229="","",IF(AA229="",J229,AA229)*(N(AB229)+N(AC229)))</f>
        <v/>
      </c>
      <c r="AJ229" s="51" t="str">
        <f aca="false">IF(AE229="","",IF(AA229="",J229,AA229)*N(AD229))</f>
        <v/>
      </c>
      <c r="AK229" s="51" t="str">
        <f aca="false">IF(AE229="","",AI229-AJ229)</f>
        <v/>
      </c>
      <c r="AL229" s="53" t="str">
        <f aca="false">IF(OR(AK229="",AH229="",N(AH229)&lt;=0),"",AK229/AH229)</f>
        <v/>
      </c>
    </row>
    <row r="230" customFormat="false" ht="15" hidden="false" customHeight="false" outlineLevel="0" collapsed="false">
      <c r="A230" s="45" t="str">
        <f aca="false">IF(AND(B230="",D230=""),"",ROW()-5)</f>
        <v/>
      </c>
      <c r="B230" s="40"/>
      <c r="C230" s="50" t="str">
        <f aca="false">IF(B230="","",IFERROR(INDEX(Spaces!$A$6:$A$105,MATCH($B230,SPACE_NAMES,0)),""))</f>
        <v/>
      </c>
      <c r="D230" s="40"/>
      <c r="E230" s="40"/>
      <c r="F230" s="40"/>
      <c r="G230" s="45" t="str">
        <f aca="false">IF(D230="","",IFERROR(INDEX(FX_WATTS,MATCH(D230,FX_NAMES,0)),""))</f>
        <v/>
      </c>
      <c r="H230" s="43"/>
      <c r="I230" s="45" t="str">
        <f aca="false">IF(H230&lt;&gt;"",H230,G230)</f>
        <v/>
      </c>
      <c r="J230" s="43"/>
      <c r="K230" s="42"/>
      <c r="L230" s="43"/>
      <c r="M230" s="44" t="str">
        <f aca="false">IF(J230="","",IF(K230&lt;&gt;"",K230,N(IFERROR(INDEX(Spaces!$F$6:$F$105,MATCH($B230,SPACE_NAMES,0)),0)))*IF(L230&lt;&gt;"",L230,N(IFERROR(INDEX(Spaces!$G$6:$G$105,MATCH($B230,SPACE_NAMES,0)),0))))</f>
        <v/>
      </c>
      <c r="N230" s="46" t="str">
        <f aca="false">IF(OR(J230="",I230=""),"",I230*J230/1000)</f>
        <v/>
      </c>
      <c r="O230" s="44" t="str">
        <f aca="false">IF(N230="","",N230*M230)</f>
        <v/>
      </c>
      <c r="P230" s="51" t="str">
        <f aca="false">IF(OR(O230="",RATE=""),"",O230*RATE)</f>
        <v/>
      </c>
      <c r="Q230" s="42"/>
      <c r="R230" s="40"/>
      <c r="S230" s="40"/>
      <c r="T230" s="40"/>
      <c r="U230" s="40"/>
      <c r="V230" s="40"/>
      <c r="W230" s="40"/>
      <c r="X230" s="40"/>
      <c r="Y230" s="40"/>
      <c r="Z230" s="43"/>
      <c r="AA230" s="43"/>
      <c r="AB230" s="52"/>
      <c r="AC230" s="52"/>
      <c r="AD230" s="52"/>
      <c r="AE230" s="44" t="str">
        <f aca="false">IF(AND(U230="In scope",Z230&lt;&gt;"",J230&lt;&gt;"",N230&lt;&gt;""),Z230*IF(AA230="",J230,AA230)*M230/1000,"")</f>
        <v/>
      </c>
      <c r="AF230" s="44" t="str">
        <f aca="false">IF(AE230="","",O230-AE230)</f>
        <v/>
      </c>
      <c r="AG230" s="46" t="str">
        <f aca="false">IF(AE230="","",N230-Z230*IF(AA230="",J230,AA230)/1000)</f>
        <v/>
      </c>
      <c r="AH230" s="51" t="str">
        <f aca="false">IF(OR(AF230="",RATE=""),"",AF230*RATE)</f>
        <v/>
      </c>
      <c r="AI230" s="51" t="str">
        <f aca="false">IF(AE230="","",IF(AA230="",J230,AA230)*(N(AB230)+N(AC230)))</f>
        <v/>
      </c>
      <c r="AJ230" s="51" t="str">
        <f aca="false">IF(AE230="","",IF(AA230="",J230,AA230)*N(AD230))</f>
        <v/>
      </c>
      <c r="AK230" s="51" t="str">
        <f aca="false">IF(AE230="","",AI230-AJ230)</f>
        <v/>
      </c>
      <c r="AL230" s="53" t="str">
        <f aca="false">IF(OR(AK230="",AH230="",N(AH230)&lt;=0),"",AK230/AH230)</f>
        <v/>
      </c>
    </row>
    <row r="231" customFormat="false" ht="15" hidden="false" customHeight="false" outlineLevel="0" collapsed="false">
      <c r="A231" s="45" t="str">
        <f aca="false">IF(AND(B231="",D231=""),"",ROW()-5)</f>
        <v/>
      </c>
      <c r="B231" s="40"/>
      <c r="C231" s="50" t="str">
        <f aca="false">IF(B231="","",IFERROR(INDEX(Spaces!$A$6:$A$105,MATCH($B231,SPACE_NAMES,0)),""))</f>
        <v/>
      </c>
      <c r="D231" s="40"/>
      <c r="E231" s="40"/>
      <c r="F231" s="40"/>
      <c r="G231" s="45" t="str">
        <f aca="false">IF(D231="","",IFERROR(INDEX(FX_WATTS,MATCH(D231,FX_NAMES,0)),""))</f>
        <v/>
      </c>
      <c r="H231" s="43"/>
      <c r="I231" s="45" t="str">
        <f aca="false">IF(H231&lt;&gt;"",H231,G231)</f>
        <v/>
      </c>
      <c r="J231" s="43"/>
      <c r="K231" s="42"/>
      <c r="L231" s="43"/>
      <c r="M231" s="44" t="str">
        <f aca="false">IF(J231="","",IF(K231&lt;&gt;"",K231,N(IFERROR(INDEX(Spaces!$F$6:$F$105,MATCH($B231,SPACE_NAMES,0)),0)))*IF(L231&lt;&gt;"",L231,N(IFERROR(INDEX(Spaces!$G$6:$G$105,MATCH($B231,SPACE_NAMES,0)),0))))</f>
        <v/>
      </c>
      <c r="N231" s="46" t="str">
        <f aca="false">IF(OR(J231="",I231=""),"",I231*J231/1000)</f>
        <v/>
      </c>
      <c r="O231" s="44" t="str">
        <f aca="false">IF(N231="","",N231*M231)</f>
        <v/>
      </c>
      <c r="P231" s="51" t="str">
        <f aca="false">IF(OR(O231="",RATE=""),"",O231*RATE)</f>
        <v/>
      </c>
      <c r="Q231" s="42"/>
      <c r="R231" s="40"/>
      <c r="S231" s="40"/>
      <c r="T231" s="40"/>
      <c r="U231" s="40"/>
      <c r="V231" s="40"/>
      <c r="W231" s="40"/>
      <c r="X231" s="40"/>
      <c r="Y231" s="40"/>
      <c r="Z231" s="43"/>
      <c r="AA231" s="43"/>
      <c r="AB231" s="52"/>
      <c r="AC231" s="52"/>
      <c r="AD231" s="52"/>
      <c r="AE231" s="44" t="str">
        <f aca="false">IF(AND(U231="In scope",Z231&lt;&gt;"",J231&lt;&gt;"",N231&lt;&gt;""),Z231*IF(AA231="",J231,AA231)*M231/1000,"")</f>
        <v/>
      </c>
      <c r="AF231" s="44" t="str">
        <f aca="false">IF(AE231="","",O231-AE231)</f>
        <v/>
      </c>
      <c r="AG231" s="46" t="str">
        <f aca="false">IF(AE231="","",N231-Z231*IF(AA231="",J231,AA231)/1000)</f>
        <v/>
      </c>
      <c r="AH231" s="51" t="str">
        <f aca="false">IF(OR(AF231="",RATE=""),"",AF231*RATE)</f>
        <v/>
      </c>
      <c r="AI231" s="51" t="str">
        <f aca="false">IF(AE231="","",IF(AA231="",J231,AA231)*(N(AB231)+N(AC231)))</f>
        <v/>
      </c>
      <c r="AJ231" s="51" t="str">
        <f aca="false">IF(AE231="","",IF(AA231="",J231,AA231)*N(AD231))</f>
        <v/>
      </c>
      <c r="AK231" s="51" t="str">
        <f aca="false">IF(AE231="","",AI231-AJ231)</f>
        <v/>
      </c>
      <c r="AL231" s="53" t="str">
        <f aca="false">IF(OR(AK231="",AH231="",N(AH231)&lt;=0),"",AK231/AH231)</f>
        <v/>
      </c>
    </row>
    <row r="232" customFormat="false" ht="15" hidden="false" customHeight="false" outlineLevel="0" collapsed="false">
      <c r="A232" s="45" t="str">
        <f aca="false">IF(AND(B232="",D232=""),"",ROW()-5)</f>
        <v/>
      </c>
      <c r="B232" s="40"/>
      <c r="C232" s="50" t="str">
        <f aca="false">IF(B232="","",IFERROR(INDEX(Spaces!$A$6:$A$105,MATCH($B232,SPACE_NAMES,0)),""))</f>
        <v/>
      </c>
      <c r="D232" s="40"/>
      <c r="E232" s="40"/>
      <c r="F232" s="40"/>
      <c r="G232" s="45" t="str">
        <f aca="false">IF(D232="","",IFERROR(INDEX(FX_WATTS,MATCH(D232,FX_NAMES,0)),""))</f>
        <v/>
      </c>
      <c r="H232" s="43"/>
      <c r="I232" s="45" t="str">
        <f aca="false">IF(H232&lt;&gt;"",H232,G232)</f>
        <v/>
      </c>
      <c r="J232" s="43"/>
      <c r="K232" s="42"/>
      <c r="L232" s="43"/>
      <c r="M232" s="44" t="str">
        <f aca="false">IF(J232="","",IF(K232&lt;&gt;"",K232,N(IFERROR(INDEX(Spaces!$F$6:$F$105,MATCH($B232,SPACE_NAMES,0)),0)))*IF(L232&lt;&gt;"",L232,N(IFERROR(INDEX(Spaces!$G$6:$G$105,MATCH($B232,SPACE_NAMES,0)),0))))</f>
        <v/>
      </c>
      <c r="N232" s="46" t="str">
        <f aca="false">IF(OR(J232="",I232=""),"",I232*J232/1000)</f>
        <v/>
      </c>
      <c r="O232" s="44" t="str">
        <f aca="false">IF(N232="","",N232*M232)</f>
        <v/>
      </c>
      <c r="P232" s="51" t="str">
        <f aca="false">IF(OR(O232="",RATE=""),"",O232*RATE)</f>
        <v/>
      </c>
      <c r="Q232" s="42"/>
      <c r="R232" s="40"/>
      <c r="S232" s="40"/>
      <c r="T232" s="40"/>
      <c r="U232" s="40"/>
      <c r="V232" s="40"/>
      <c r="W232" s="40"/>
      <c r="X232" s="40"/>
      <c r="Y232" s="40"/>
      <c r="Z232" s="43"/>
      <c r="AA232" s="43"/>
      <c r="AB232" s="52"/>
      <c r="AC232" s="52"/>
      <c r="AD232" s="52"/>
      <c r="AE232" s="44" t="str">
        <f aca="false">IF(AND(U232="In scope",Z232&lt;&gt;"",J232&lt;&gt;"",N232&lt;&gt;""),Z232*IF(AA232="",J232,AA232)*M232/1000,"")</f>
        <v/>
      </c>
      <c r="AF232" s="44" t="str">
        <f aca="false">IF(AE232="","",O232-AE232)</f>
        <v/>
      </c>
      <c r="AG232" s="46" t="str">
        <f aca="false">IF(AE232="","",N232-Z232*IF(AA232="",J232,AA232)/1000)</f>
        <v/>
      </c>
      <c r="AH232" s="51" t="str">
        <f aca="false">IF(OR(AF232="",RATE=""),"",AF232*RATE)</f>
        <v/>
      </c>
      <c r="AI232" s="51" t="str">
        <f aca="false">IF(AE232="","",IF(AA232="",J232,AA232)*(N(AB232)+N(AC232)))</f>
        <v/>
      </c>
      <c r="AJ232" s="51" t="str">
        <f aca="false">IF(AE232="","",IF(AA232="",J232,AA232)*N(AD232))</f>
        <v/>
      </c>
      <c r="AK232" s="51" t="str">
        <f aca="false">IF(AE232="","",AI232-AJ232)</f>
        <v/>
      </c>
      <c r="AL232" s="53" t="str">
        <f aca="false">IF(OR(AK232="",AH232="",N(AH232)&lt;=0),"",AK232/AH232)</f>
        <v/>
      </c>
    </row>
    <row r="233" customFormat="false" ht="15" hidden="false" customHeight="false" outlineLevel="0" collapsed="false">
      <c r="A233" s="45" t="str">
        <f aca="false">IF(AND(B233="",D233=""),"",ROW()-5)</f>
        <v/>
      </c>
      <c r="B233" s="40"/>
      <c r="C233" s="50" t="str">
        <f aca="false">IF(B233="","",IFERROR(INDEX(Spaces!$A$6:$A$105,MATCH($B233,SPACE_NAMES,0)),""))</f>
        <v/>
      </c>
      <c r="D233" s="40"/>
      <c r="E233" s="40"/>
      <c r="F233" s="40"/>
      <c r="G233" s="45" t="str">
        <f aca="false">IF(D233="","",IFERROR(INDEX(FX_WATTS,MATCH(D233,FX_NAMES,0)),""))</f>
        <v/>
      </c>
      <c r="H233" s="43"/>
      <c r="I233" s="45" t="str">
        <f aca="false">IF(H233&lt;&gt;"",H233,G233)</f>
        <v/>
      </c>
      <c r="J233" s="43"/>
      <c r="K233" s="42"/>
      <c r="L233" s="43"/>
      <c r="M233" s="44" t="str">
        <f aca="false">IF(J233="","",IF(K233&lt;&gt;"",K233,N(IFERROR(INDEX(Spaces!$F$6:$F$105,MATCH($B233,SPACE_NAMES,0)),0)))*IF(L233&lt;&gt;"",L233,N(IFERROR(INDEX(Spaces!$G$6:$G$105,MATCH($B233,SPACE_NAMES,0)),0))))</f>
        <v/>
      </c>
      <c r="N233" s="46" t="str">
        <f aca="false">IF(OR(J233="",I233=""),"",I233*J233/1000)</f>
        <v/>
      </c>
      <c r="O233" s="44" t="str">
        <f aca="false">IF(N233="","",N233*M233)</f>
        <v/>
      </c>
      <c r="P233" s="51" t="str">
        <f aca="false">IF(OR(O233="",RATE=""),"",O233*RATE)</f>
        <v/>
      </c>
      <c r="Q233" s="42"/>
      <c r="R233" s="40"/>
      <c r="S233" s="40"/>
      <c r="T233" s="40"/>
      <c r="U233" s="40"/>
      <c r="V233" s="40"/>
      <c r="W233" s="40"/>
      <c r="X233" s="40"/>
      <c r="Y233" s="40"/>
      <c r="Z233" s="43"/>
      <c r="AA233" s="43"/>
      <c r="AB233" s="52"/>
      <c r="AC233" s="52"/>
      <c r="AD233" s="52"/>
      <c r="AE233" s="44" t="str">
        <f aca="false">IF(AND(U233="In scope",Z233&lt;&gt;"",J233&lt;&gt;"",N233&lt;&gt;""),Z233*IF(AA233="",J233,AA233)*M233/1000,"")</f>
        <v/>
      </c>
      <c r="AF233" s="44" t="str">
        <f aca="false">IF(AE233="","",O233-AE233)</f>
        <v/>
      </c>
      <c r="AG233" s="46" t="str">
        <f aca="false">IF(AE233="","",N233-Z233*IF(AA233="",J233,AA233)/1000)</f>
        <v/>
      </c>
      <c r="AH233" s="51" t="str">
        <f aca="false">IF(OR(AF233="",RATE=""),"",AF233*RATE)</f>
        <v/>
      </c>
      <c r="AI233" s="51" t="str">
        <f aca="false">IF(AE233="","",IF(AA233="",J233,AA233)*(N(AB233)+N(AC233)))</f>
        <v/>
      </c>
      <c r="AJ233" s="51" t="str">
        <f aca="false">IF(AE233="","",IF(AA233="",J233,AA233)*N(AD233))</f>
        <v/>
      </c>
      <c r="AK233" s="51" t="str">
        <f aca="false">IF(AE233="","",AI233-AJ233)</f>
        <v/>
      </c>
      <c r="AL233" s="53" t="str">
        <f aca="false">IF(OR(AK233="",AH233="",N(AH233)&lt;=0),"",AK233/AH233)</f>
        <v/>
      </c>
    </row>
    <row r="234" customFormat="false" ht="15" hidden="false" customHeight="false" outlineLevel="0" collapsed="false">
      <c r="A234" s="45" t="str">
        <f aca="false">IF(AND(B234="",D234=""),"",ROW()-5)</f>
        <v/>
      </c>
      <c r="B234" s="40"/>
      <c r="C234" s="50" t="str">
        <f aca="false">IF(B234="","",IFERROR(INDEX(Spaces!$A$6:$A$105,MATCH($B234,SPACE_NAMES,0)),""))</f>
        <v/>
      </c>
      <c r="D234" s="40"/>
      <c r="E234" s="40"/>
      <c r="F234" s="40"/>
      <c r="G234" s="45" t="str">
        <f aca="false">IF(D234="","",IFERROR(INDEX(FX_WATTS,MATCH(D234,FX_NAMES,0)),""))</f>
        <v/>
      </c>
      <c r="H234" s="43"/>
      <c r="I234" s="45" t="str">
        <f aca="false">IF(H234&lt;&gt;"",H234,G234)</f>
        <v/>
      </c>
      <c r="J234" s="43"/>
      <c r="K234" s="42"/>
      <c r="L234" s="43"/>
      <c r="M234" s="44" t="str">
        <f aca="false">IF(J234="","",IF(K234&lt;&gt;"",K234,N(IFERROR(INDEX(Spaces!$F$6:$F$105,MATCH($B234,SPACE_NAMES,0)),0)))*IF(L234&lt;&gt;"",L234,N(IFERROR(INDEX(Spaces!$G$6:$G$105,MATCH($B234,SPACE_NAMES,0)),0))))</f>
        <v/>
      </c>
      <c r="N234" s="46" t="str">
        <f aca="false">IF(OR(J234="",I234=""),"",I234*J234/1000)</f>
        <v/>
      </c>
      <c r="O234" s="44" t="str">
        <f aca="false">IF(N234="","",N234*M234)</f>
        <v/>
      </c>
      <c r="P234" s="51" t="str">
        <f aca="false">IF(OR(O234="",RATE=""),"",O234*RATE)</f>
        <v/>
      </c>
      <c r="Q234" s="42"/>
      <c r="R234" s="40"/>
      <c r="S234" s="40"/>
      <c r="T234" s="40"/>
      <c r="U234" s="40"/>
      <c r="V234" s="40"/>
      <c r="W234" s="40"/>
      <c r="X234" s="40"/>
      <c r="Y234" s="40"/>
      <c r="Z234" s="43"/>
      <c r="AA234" s="43"/>
      <c r="AB234" s="52"/>
      <c r="AC234" s="52"/>
      <c r="AD234" s="52"/>
      <c r="AE234" s="44" t="str">
        <f aca="false">IF(AND(U234="In scope",Z234&lt;&gt;"",J234&lt;&gt;"",N234&lt;&gt;""),Z234*IF(AA234="",J234,AA234)*M234/1000,"")</f>
        <v/>
      </c>
      <c r="AF234" s="44" t="str">
        <f aca="false">IF(AE234="","",O234-AE234)</f>
        <v/>
      </c>
      <c r="AG234" s="46" t="str">
        <f aca="false">IF(AE234="","",N234-Z234*IF(AA234="",J234,AA234)/1000)</f>
        <v/>
      </c>
      <c r="AH234" s="51" t="str">
        <f aca="false">IF(OR(AF234="",RATE=""),"",AF234*RATE)</f>
        <v/>
      </c>
      <c r="AI234" s="51" t="str">
        <f aca="false">IF(AE234="","",IF(AA234="",J234,AA234)*(N(AB234)+N(AC234)))</f>
        <v/>
      </c>
      <c r="AJ234" s="51" t="str">
        <f aca="false">IF(AE234="","",IF(AA234="",J234,AA234)*N(AD234))</f>
        <v/>
      </c>
      <c r="AK234" s="51" t="str">
        <f aca="false">IF(AE234="","",AI234-AJ234)</f>
        <v/>
      </c>
      <c r="AL234" s="53" t="str">
        <f aca="false">IF(OR(AK234="",AH234="",N(AH234)&lt;=0),"",AK234/AH234)</f>
        <v/>
      </c>
    </row>
    <row r="235" customFormat="false" ht="15" hidden="false" customHeight="false" outlineLevel="0" collapsed="false">
      <c r="A235" s="45" t="str">
        <f aca="false">IF(AND(B235="",D235=""),"",ROW()-5)</f>
        <v/>
      </c>
      <c r="B235" s="40"/>
      <c r="C235" s="50" t="str">
        <f aca="false">IF(B235="","",IFERROR(INDEX(Spaces!$A$6:$A$105,MATCH($B235,SPACE_NAMES,0)),""))</f>
        <v/>
      </c>
      <c r="D235" s="40"/>
      <c r="E235" s="40"/>
      <c r="F235" s="40"/>
      <c r="G235" s="45" t="str">
        <f aca="false">IF(D235="","",IFERROR(INDEX(FX_WATTS,MATCH(D235,FX_NAMES,0)),""))</f>
        <v/>
      </c>
      <c r="H235" s="43"/>
      <c r="I235" s="45" t="str">
        <f aca="false">IF(H235&lt;&gt;"",H235,G235)</f>
        <v/>
      </c>
      <c r="J235" s="43"/>
      <c r="K235" s="42"/>
      <c r="L235" s="43"/>
      <c r="M235" s="44" t="str">
        <f aca="false">IF(J235="","",IF(K235&lt;&gt;"",K235,N(IFERROR(INDEX(Spaces!$F$6:$F$105,MATCH($B235,SPACE_NAMES,0)),0)))*IF(L235&lt;&gt;"",L235,N(IFERROR(INDEX(Spaces!$G$6:$G$105,MATCH($B235,SPACE_NAMES,0)),0))))</f>
        <v/>
      </c>
      <c r="N235" s="46" t="str">
        <f aca="false">IF(OR(J235="",I235=""),"",I235*J235/1000)</f>
        <v/>
      </c>
      <c r="O235" s="44" t="str">
        <f aca="false">IF(N235="","",N235*M235)</f>
        <v/>
      </c>
      <c r="P235" s="51" t="str">
        <f aca="false">IF(OR(O235="",RATE=""),"",O235*RATE)</f>
        <v/>
      </c>
      <c r="Q235" s="42"/>
      <c r="R235" s="40"/>
      <c r="S235" s="40"/>
      <c r="T235" s="40"/>
      <c r="U235" s="40"/>
      <c r="V235" s="40"/>
      <c r="W235" s="40"/>
      <c r="X235" s="40"/>
      <c r="Y235" s="40"/>
      <c r="Z235" s="43"/>
      <c r="AA235" s="43"/>
      <c r="AB235" s="52"/>
      <c r="AC235" s="52"/>
      <c r="AD235" s="52"/>
      <c r="AE235" s="44" t="str">
        <f aca="false">IF(AND(U235="In scope",Z235&lt;&gt;"",J235&lt;&gt;"",N235&lt;&gt;""),Z235*IF(AA235="",J235,AA235)*M235/1000,"")</f>
        <v/>
      </c>
      <c r="AF235" s="44" t="str">
        <f aca="false">IF(AE235="","",O235-AE235)</f>
        <v/>
      </c>
      <c r="AG235" s="46" t="str">
        <f aca="false">IF(AE235="","",N235-Z235*IF(AA235="",J235,AA235)/1000)</f>
        <v/>
      </c>
      <c r="AH235" s="51" t="str">
        <f aca="false">IF(OR(AF235="",RATE=""),"",AF235*RATE)</f>
        <v/>
      </c>
      <c r="AI235" s="51" t="str">
        <f aca="false">IF(AE235="","",IF(AA235="",J235,AA235)*(N(AB235)+N(AC235)))</f>
        <v/>
      </c>
      <c r="AJ235" s="51" t="str">
        <f aca="false">IF(AE235="","",IF(AA235="",J235,AA235)*N(AD235))</f>
        <v/>
      </c>
      <c r="AK235" s="51" t="str">
        <f aca="false">IF(AE235="","",AI235-AJ235)</f>
        <v/>
      </c>
      <c r="AL235" s="53" t="str">
        <f aca="false">IF(OR(AK235="",AH235="",N(AH235)&lt;=0),"",AK235/AH235)</f>
        <v/>
      </c>
    </row>
    <row r="236" customFormat="false" ht="15" hidden="false" customHeight="false" outlineLevel="0" collapsed="false">
      <c r="A236" s="45" t="str">
        <f aca="false">IF(AND(B236="",D236=""),"",ROW()-5)</f>
        <v/>
      </c>
      <c r="B236" s="40"/>
      <c r="C236" s="50" t="str">
        <f aca="false">IF(B236="","",IFERROR(INDEX(Spaces!$A$6:$A$105,MATCH($B236,SPACE_NAMES,0)),""))</f>
        <v/>
      </c>
      <c r="D236" s="40"/>
      <c r="E236" s="40"/>
      <c r="F236" s="40"/>
      <c r="G236" s="45" t="str">
        <f aca="false">IF(D236="","",IFERROR(INDEX(FX_WATTS,MATCH(D236,FX_NAMES,0)),""))</f>
        <v/>
      </c>
      <c r="H236" s="43"/>
      <c r="I236" s="45" t="str">
        <f aca="false">IF(H236&lt;&gt;"",H236,G236)</f>
        <v/>
      </c>
      <c r="J236" s="43"/>
      <c r="K236" s="42"/>
      <c r="L236" s="43"/>
      <c r="M236" s="44" t="str">
        <f aca="false">IF(J236="","",IF(K236&lt;&gt;"",K236,N(IFERROR(INDEX(Spaces!$F$6:$F$105,MATCH($B236,SPACE_NAMES,0)),0)))*IF(L236&lt;&gt;"",L236,N(IFERROR(INDEX(Spaces!$G$6:$G$105,MATCH($B236,SPACE_NAMES,0)),0))))</f>
        <v/>
      </c>
      <c r="N236" s="46" t="str">
        <f aca="false">IF(OR(J236="",I236=""),"",I236*J236/1000)</f>
        <v/>
      </c>
      <c r="O236" s="44" t="str">
        <f aca="false">IF(N236="","",N236*M236)</f>
        <v/>
      </c>
      <c r="P236" s="51" t="str">
        <f aca="false">IF(OR(O236="",RATE=""),"",O236*RATE)</f>
        <v/>
      </c>
      <c r="Q236" s="42"/>
      <c r="R236" s="40"/>
      <c r="S236" s="40"/>
      <c r="T236" s="40"/>
      <c r="U236" s="40"/>
      <c r="V236" s="40"/>
      <c r="W236" s="40"/>
      <c r="X236" s="40"/>
      <c r="Y236" s="40"/>
      <c r="Z236" s="43"/>
      <c r="AA236" s="43"/>
      <c r="AB236" s="52"/>
      <c r="AC236" s="52"/>
      <c r="AD236" s="52"/>
      <c r="AE236" s="44" t="str">
        <f aca="false">IF(AND(U236="In scope",Z236&lt;&gt;"",J236&lt;&gt;"",N236&lt;&gt;""),Z236*IF(AA236="",J236,AA236)*M236/1000,"")</f>
        <v/>
      </c>
      <c r="AF236" s="44" t="str">
        <f aca="false">IF(AE236="","",O236-AE236)</f>
        <v/>
      </c>
      <c r="AG236" s="46" t="str">
        <f aca="false">IF(AE236="","",N236-Z236*IF(AA236="",J236,AA236)/1000)</f>
        <v/>
      </c>
      <c r="AH236" s="51" t="str">
        <f aca="false">IF(OR(AF236="",RATE=""),"",AF236*RATE)</f>
        <v/>
      </c>
      <c r="AI236" s="51" t="str">
        <f aca="false">IF(AE236="","",IF(AA236="",J236,AA236)*(N(AB236)+N(AC236)))</f>
        <v/>
      </c>
      <c r="AJ236" s="51" t="str">
        <f aca="false">IF(AE236="","",IF(AA236="",J236,AA236)*N(AD236))</f>
        <v/>
      </c>
      <c r="AK236" s="51" t="str">
        <f aca="false">IF(AE236="","",AI236-AJ236)</f>
        <v/>
      </c>
      <c r="AL236" s="53" t="str">
        <f aca="false">IF(OR(AK236="",AH236="",N(AH236)&lt;=0),"",AK236/AH236)</f>
        <v/>
      </c>
    </row>
    <row r="237" customFormat="false" ht="15" hidden="false" customHeight="false" outlineLevel="0" collapsed="false">
      <c r="A237" s="45" t="str">
        <f aca="false">IF(AND(B237="",D237=""),"",ROW()-5)</f>
        <v/>
      </c>
      <c r="B237" s="40"/>
      <c r="C237" s="50" t="str">
        <f aca="false">IF(B237="","",IFERROR(INDEX(Spaces!$A$6:$A$105,MATCH($B237,SPACE_NAMES,0)),""))</f>
        <v/>
      </c>
      <c r="D237" s="40"/>
      <c r="E237" s="40"/>
      <c r="F237" s="40"/>
      <c r="G237" s="45" t="str">
        <f aca="false">IF(D237="","",IFERROR(INDEX(FX_WATTS,MATCH(D237,FX_NAMES,0)),""))</f>
        <v/>
      </c>
      <c r="H237" s="43"/>
      <c r="I237" s="45" t="str">
        <f aca="false">IF(H237&lt;&gt;"",H237,G237)</f>
        <v/>
      </c>
      <c r="J237" s="43"/>
      <c r="K237" s="42"/>
      <c r="L237" s="43"/>
      <c r="M237" s="44" t="str">
        <f aca="false">IF(J237="","",IF(K237&lt;&gt;"",K237,N(IFERROR(INDEX(Spaces!$F$6:$F$105,MATCH($B237,SPACE_NAMES,0)),0)))*IF(L237&lt;&gt;"",L237,N(IFERROR(INDEX(Spaces!$G$6:$G$105,MATCH($B237,SPACE_NAMES,0)),0))))</f>
        <v/>
      </c>
      <c r="N237" s="46" t="str">
        <f aca="false">IF(OR(J237="",I237=""),"",I237*J237/1000)</f>
        <v/>
      </c>
      <c r="O237" s="44" t="str">
        <f aca="false">IF(N237="","",N237*M237)</f>
        <v/>
      </c>
      <c r="P237" s="51" t="str">
        <f aca="false">IF(OR(O237="",RATE=""),"",O237*RATE)</f>
        <v/>
      </c>
      <c r="Q237" s="42"/>
      <c r="R237" s="40"/>
      <c r="S237" s="40"/>
      <c r="T237" s="40"/>
      <c r="U237" s="40"/>
      <c r="V237" s="40"/>
      <c r="W237" s="40"/>
      <c r="X237" s="40"/>
      <c r="Y237" s="40"/>
      <c r="Z237" s="43"/>
      <c r="AA237" s="43"/>
      <c r="AB237" s="52"/>
      <c r="AC237" s="52"/>
      <c r="AD237" s="52"/>
      <c r="AE237" s="44" t="str">
        <f aca="false">IF(AND(U237="In scope",Z237&lt;&gt;"",J237&lt;&gt;"",N237&lt;&gt;""),Z237*IF(AA237="",J237,AA237)*M237/1000,"")</f>
        <v/>
      </c>
      <c r="AF237" s="44" t="str">
        <f aca="false">IF(AE237="","",O237-AE237)</f>
        <v/>
      </c>
      <c r="AG237" s="46" t="str">
        <f aca="false">IF(AE237="","",N237-Z237*IF(AA237="",J237,AA237)/1000)</f>
        <v/>
      </c>
      <c r="AH237" s="51" t="str">
        <f aca="false">IF(OR(AF237="",RATE=""),"",AF237*RATE)</f>
        <v/>
      </c>
      <c r="AI237" s="51" t="str">
        <f aca="false">IF(AE237="","",IF(AA237="",J237,AA237)*(N(AB237)+N(AC237)))</f>
        <v/>
      </c>
      <c r="AJ237" s="51" t="str">
        <f aca="false">IF(AE237="","",IF(AA237="",J237,AA237)*N(AD237))</f>
        <v/>
      </c>
      <c r="AK237" s="51" t="str">
        <f aca="false">IF(AE237="","",AI237-AJ237)</f>
        <v/>
      </c>
      <c r="AL237" s="53" t="str">
        <f aca="false">IF(OR(AK237="",AH237="",N(AH237)&lt;=0),"",AK237/AH237)</f>
        <v/>
      </c>
    </row>
    <row r="238" customFormat="false" ht="15" hidden="false" customHeight="false" outlineLevel="0" collapsed="false">
      <c r="A238" s="45" t="str">
        <f aca="false">IF(AND(B238="",D238=""),"",ROW()-5)</f>
        <v/>
      </c>
      <c r="B238" s="40"/>
      <c r="C238" s="50" t="str">
        <f aca="false">IF(B238="","",IFERROR(INDEX(Spaces!$A$6:$A$105,MATCH($B238,SPACE_NAMES,0)),""))</f>
        <v/>
      </c>
      <c r="D238" s="40"/>
      <c r="E238" s="40"/>
      <c r="F238" s="40"/>
      <c r="G238" s="45" t="str">
        <f aca="false">IF(D238="","",IFERROR(INDEX(FX_WATTS,MATCH(D238,FX_NAMES,0)),""))</f>
        <v/>
      </c>
      <c r="H238" s="43"/>
      <c r="I238" s="45" t="str">
        <f aca="false">IF(H238&lt;&gt;"",H238,G238)</f>
        <v/>
      </c>
      <c r="J238" s="43"/>
      <c r="K238" s="42"/>
      <c r="L238" s="43"/>
      <c r="M238" s="44" t="str">
        <f aca="false">IF(J238="","",IF(K238&lt;&gt;"",K238,N(IFERROR(INDEX(Spaces!$F$6:$F$105,MATCH($B238,SPACE_NAMES,0)),0)))*IF(L238&lt;&gt;"",L238,N(IFERROR(INDEX(Spaces!$G$6:$G$105,MATCH($B238,SPACE_NAMES,0)),0))))</f>
        <v/>
      </c>
      <c r="N238" s="46" t="str">
        <f aca="false">IF(OR(J238="",I238=""),"",I238*J238/1000)</f>
        <v/>
      </c>
      <c r="O238" s="44" t="str">
        <f aca="false">IF(N238="","",N238*M238)</f>
        <v/>
      </c>
      <c r="P238" s="51" t="str">
        <f aca="false">IF(OR(O238="",RATE=""),"",O238*RATE)</f>
        <v/>
      </c>
      <c r="Q238" s="42"/>
      <c r="R238" s="40"/>
      <c r="S238" s="40"/>
      <c r="T238" s="40"/>
      <c r="U238" s="40"/>
      <c r="V238" s="40"/>
      <c r="W238" s="40"/>
      <c r="X238" s="40"/>
      <c r="Y238" s="40"/>
      <c r="Z238" s="43"/>
      <c r="AA238" s="43"/>
      <c r="AB238" s="52"/>
      <c r="AC238" s="52"/>
      <c r="AD238" s="52"/>
      <c r="AE238" s="44" t="str">
        <f aca="false">IF(AND(U238="In scope",Z238&lt;&gt;"",J238&lt;&gt;"",N238&lt;&gt;""),Z238*IF(AA238="",J238,AA238)*M238/1000,"")</f>
        <v/>
      </c>
      <c r="AF238" s="44" t="str">
        <f aca="false">IF(AE238="","",O238-AE238)</f>
        <v/>
      </c>
      <c r="AG238" s="46" t="str">
        <f aca="false">IF(AE238="","",N238-Z238*IF(AA238="",J238,AA238)/1000)</f>
        <v/>
      </c>
      <c r="AH238" s="51" t="str">
        <f aca="false">IF(OR(AF238="",RATE=""),"",AF238*RATE)</f>
        <v/>
      </c>
      <c r="AI238" s="51" t="str">
        <f aca="false">IF(AE238="","",IF(AA238="",J238,AA238)*(N(AB238)+N(AC238)))</f>
        <v/>
      </c>
      <c r="AJ238" s="51" t="str">
        <f aca="false">IF(AE238="","",IF(AA238="",J238,AA238)*N(AD238))</f>
        <v/>
      </c>
      <c r="AK238" s="51" t="str">
        <f aca="false">IF(AE238="","",AI238-AJ238)</f>
        <v/>
      </c>
      <c r="AL238" s="53" t="str">
        <f aca="false">IF(OR(AK238="",AH238="",N(AH238)&lt;=0),"",AK238/AH238)</f>
        <v/>
      </c>
    </row>
    <row r="239" customFormat="false" ht="15" hidden="false" customHeight="false" outlineLevel="0" collapsed="false">
      <c r="A239" s="45" t="str">
        <f aca="false">IF(AND(B239="",D239=""),"",ROW()-5)</f>
        <v/>
      </c>
      <c r="B239" s="40"/>
      <c r="C239" s="50" t="str">
        <f aca="false">IF(B239="","",IFERROR(INDEX(Spaces!$A$6:$A$105,MATCH($B239,SPACE_NAMES,0)),""))</f>
        <v/>
      </c>
      <c r="D239" s="40"/>
      <c r="E239" s="40"/>
      <c r="F239" s="40"/>
      <c r="G239" s="45" t="str">
        <f aca="false">IF(D239="","",IFERROR(INDEX(FX_WATTS,MATCH(D239,FX_NAMES,0)),""))</f>
        <v/>
      </c>
      <c r="H239" s="43"/>
      <c r="I239" s="45" t="str">
        <f aca="false">IF(H239&lt;&gt;"",H239,G239)</f>
        <v/>
      </c>
      <c r="J239" s="43"/>
      <c r="K239" s="42"/>
      <c r="L239" s="43"/>
      <c r="M239" s="44" t="str">
        <f aca="false">IF(J239="","",IF(K239&lt;&gt;"",K239,N(IFERROR(INDEX(Spaces!$F$6:$F$105,MATCH($B239,SPACE_NAMES,0)),0)))*IF(L239&lt;&gt;"",L239,N(IFERROR(INDEX(Spaces!$G$6:$G$105,MATCH($B239,SPACE_NAMES,0)),0))))</f>
        <v/>
      </c>
      <c r="N239" s="46" t="str">
        <f aca="false">IF(OR(J239="",I239=""),"",I239*J239/1000)</f>
        <v/>
      </c>
      <c r="O239" s="44" t="str">
        <f aca="false">IF(N239="","",N239*M239)</f>
        <v/>
      </c>
      <c r="P239" s="51" t="str">
        <f aca="false">IF(OR(O239="",RATE=""),"",O239*RATE)</f>
        <v/>
      </c>
      <c r="Q239" s="42"/>
      <c r="R239" s="40"/>
      <c r="S239" s="40"/>
      <c r="T239" s="40"/>
      <c r="U239" s="40"/>
      <c r="V239" s="40"/>
      <c r="W239" s="40"/>
      <c r="X239" s="40"/>
      <c r="Y239" s="40"/>
      <c r="Z239" s="43"/>
      <c r="AA239" s="43"/>
      <c r="AB239" s="52"/>
      <c r="AC239" s="52"/>
      <c r="AD239" s="52"/>
      <c r="AE239" s="44" t="str">
        <f aca="false">IF(AND(U239="In scope",Z239&lt;&gt;"",J239&lt;&gt;"",N239&lt;&gt;""),Z239*IF(AA239="",J239,AA239)*M239/1000,"")</f>
        <v/>
      </c>
      <c r="AF239" s="44" t="str">
        <f aca="false">IF(AE239="","",O239-AE239)</f>
        <v/>
      </c>
      <c r="AG239" s="46" t="str">
        <f aca="false">IF(AE239="","",N239-Z239*IF(AA239="",J239,AA239)/1000)</f>
        <v/>
      </c>
      <c r="AH239" s="51" t="str">
        <f aca="false">IF(OR(AF239="",RATE=""),"",AF239*RATE)</f>
        <v/>
      </c>
      <c r="AI239" s="51" t="str">
        <f aca="false">IF(AE239="","",IF(AA239="",J239,AA239)*(N(AB239)+N(AC239)))</f>
        <v/>
      </c>
      <c r="AJ239" s="51" t="str">
        <f aca="false">IF(AE239="","",IF(AA239="",J239,AA239)*N(AD239))</f>
        <v/>
      </c>
      <c r="AK239" s="51" t="str">
        <f aca="false">IF(AE239="","",AI239-AJ239)</f>
        <v/>
      </c>
      <c r="AL239" s="53" t="str">
        <f aca="false">IF(OR(AK239="",AH239="",N(AH239)&lt;=0),"",AK239/AH239)</f>
        <v/>
      </c>
    </row>
    <row r="240" customFormat="false" ht="15" hidden="false" customHeight="false" outlineLevel="0" collapsed="false">
      <c r="A240" s="45" t="str">
        <f aca="false">IF(AND(B240="",D240=""),"",ROW()-5)</f>
        <v/>
      </c>
      <c r="B240" s="40"/>
      <c r="C240" s="50" t="str">
        <f aca="false">IF(B240="","",IFERROR(INDEX(Spaces!$A$6:$A$105,MATCH($B240,SPACE_NAMES,0)),""))</f>
        <v/>
      </c>
      <c r="D240" s="40"/>
      <c r="E240" s="40"/>
      <c r="F240" s="40"/>
      <c r="G240" s="45" t="str">
        <f aca="false">IF(D240="","",IFERROR(INDEX(FX_WATTS,MATCH(D240,FX_NAMES,0)),""))</f>
        <v/>
      </c>
      <c r="H240" s="43"/>
      <c r="I240" s="45" t="str">
        <f aca="false">IF(H240&lt;&gt;"",H240,G240)</f>
        <v/>
      </c>
      <c r="J240" s="43"/>
      <c r="K240" s="42"/>
      <c r="L240" s="43"/>
      <c r="M240" s="44" t="str">
        <f aca="false">IF(J240="","",IF(K240&lt;&gt;"",K240,N(IFERROR(INDEX(Spaces!$F$6:$F$105,MATCH($B240,SPACE_NAMES,0)),0)))*IF(L240&lt;&gt;"",L240,N(IFERROR(INDEX(Spaces!$G$6:$G$105,MATCH($B240,SPACE_NAMES,0)),0))))</f>
        <v/>
      </c>
      <c r="N240" s="46" t="str">
        <f aca="false">IF(OR(J240="",I240=""),"",I240*J240/1000)</f>
        <v/>
      </c>
      <c r="O240" s="44" t="str">
        <f aca="false">IF(N240="","",N240*M240)</f>
        <v/>
      </c>
      <c r="P240" s="51" t="str">
        <f aca="false">IF(OR(O240="",RATE=""),"",O240*RATE)</f>
        <v/>
      </c>
      <c r="Q240" s="42"/>
      <c r="R240" s="40"/>
      <c r="S240" s="40"/>
      <c r="T240" s="40"/>
      <c r="U240" s="40"/>
      <c r="V240" s="40"/>
      <c r="W240" s="40"/>
      <c r="X240" s="40"/>
      <c r="Y240" s="40"/>
      <c r="Z240" s="43"/>
      <c r="AA240" s="43"/>
      <c r="AB240" s="52"/>
      <c r="AC240" s="52"/>
      <c r="AD240" s="52"/>
      <c r="AE240" s="44" t="str">
        <f aca="false">IF(AND(U240="In scope",Z240&lt;&gt;"",J240&lt;&gt;"",N240&lt;&gt;""),Z240*IF(AA240="",J240,AA240)*M240/1000,"")</f>
        <v/>
      </c>
      <c r="AF240" s="44" t="str">
        <f aca="false">IF(AE240="","",O240-AE240)</f>
        <v/>
      </c>
      <c r="AG240" s="46" t="str">
        <f aca="false">IF(AE240="","",N240-Z240*IF(AA240="",J240,AA240)/1000)</f>
        <v/>
      </c>
      <c r="AH240" s="51" t="str">
        <f aca="false">IF(OR(AF240="",RATE=""),"",AF240*RATE)</f>
        <v/>
      </c>
      <c r="AI240" s="51" t="str">
        <f aca="false">IF(AE240="","",IF(AA240="",J240,AA240)*(N(AB240)+N(AC240)))</f>
        <v/>
      </c>
      <c r="AJ240" s="51" t="str">
        <f aca="false">IF(AE240="","",IF(AA240="",J240,AA240)*N(AD240))</f>
        <v/>
      </c>
      <c r="AK240" s="51" t="str">
        <f aca="false">IF(AE240="","",AI240-AJ240)</f>
        <v/>
      </c>
      <c r="AL240" s="53" t="str">
        <f aca="false">IF(OR(AK240="",AH240="",N(AH240)&lt;=0),"",AK240/AH240)</f>
        <v/>
      </c>
    </row>
    <row r="241" customFormat="false" ht="15" hidden="false" customHeight="false" outlineLevel="0" collapsed="false">
      <c r="A241" s="45" t="str">
        <f aca="false">IF(AND(B241="",D241=""),"",ROW()-5)</f>
        <v/>
      </c>
      <c r="B241" s="40"/>
      <c r="C241" s="50" t="str">
        <f aca="false">IF(B241="","",IFERROR(INDEX(Spaces!$A$6:$A$105,MATCH($B241,SPACE_NAMES,0)),""))</f>
        <v/>
      </c>
      <c r="D241" s="40"/>
      <c r="E241" s="40"/>
      <c r="F241" s="40"/>
      <c r="G241" s="45" t="str">
        <f aca="false">IF(D241="","",IFERROR(INDEX(FX_WATTS,MATCH(D241,FX_NAMES,0)),""))</f>
        <v/>
      </c>
      <c r="H241" s="43"/>
      <c r="I241" s="45" t="str">
        <f aca="false">IF(H241&lt;&gt;"",H241,G241)</f>
        <v/>
      </c>
      <c r="J241" s="43"/>
      <c r="K241" s="42"/>
      <c r="L241" s="43"/>
      <c r="M241" s="44" t="str">
        <f aca="false">IF(J241="","",IF(K241&lt;&gt;"",K241,N(IFERROR(INDEX(Spaces!$F$6:$F$105,MATCH($B241,SPACE_NAMES,0)),0)))*IF(L241&lt;&gt;"",L241,N(IFERROR(INDEX(Spaces!$G$6:$G$105,MATCH($B241,SPACE_NAMES,0)),0))))</f>
        <v/>
      </c>
      <c r="N241" s="46" t="str">
        <f aca="false">IF(OR(J241="",I241=""),"",I241*J241/1000)</f>
        <v/>
      </c>
      <c r="O241" s="44" t="str">
        <f aca="false">IF(N241="","",N241*M241)</f>
        <v/>
      </c>
      <c r="P241" s="51" t="str">
        <f aca="false">IF(OR(O241="",RATE=""),"",O241*RATE)</f>
        <v/>
      </c>
      <c r="Q241" s="42"/>
      <c r="R241" s="40"/>
      <c r="S241" s="40"/>
      <c r="T241" s="40"/>
      <c r="U241" s="40"/>
      <c r="V241" s="40"/>
      <c r="W241" s="40"/>
      <c r="X241" s="40"/>
      <c r="Y241" s="40"/>
      <c r="Z241" s="43"/>
      <c r="AA241" s="43"/>
      <c r="AB241" s="52"/>
      <c r="AC241" s="52"/>
      <c r="AD241" s="52"/>
      <c r="AE241" s="44" t="str">
        <f aca="false">IF(AND(U241="In scope",Z241&lt;&gt;"",J241&lt;&gt;"",N241&lt;&gt;""),Z241*IF(AA241="",J241,AA241)*M241/1000,"")</f>
        <v/>
      </c>
      <c r="AF241" s="44" t="str">
        <f aca="false">IF(AE241="","",O241-AE241)</f>
        <v/>
      </c>
      <c r="AG241" s="46" t="str">
        <f aca="false">IF(AE241="","",N241-Z241*IF(AA241="",J241,AA241)/1000)</f>
        <v/>
      </c>
      <c r="AH241" s="51" t="str">
        <f aca="false">IF(OR(AF241="",RATE=""),"",AF241*RATE)</f>
        <v/>
      </c>
      <c r="AI241" s="51" t="str">
        <f aca="false">IF(AE241="","",IF(AA241="",J241,AA241)*(N(AB241)+N(AC241)))</f>
        <v/>
      </c>
      <c r="AJ241" s="51" t="str">
        <f aca="false">IF(AE241="","",IF(AA241="",J241,AA241)*N(AD241))</f>
        <v/>
      </c>
      <c r="AK241" s="51" t="str">
        <f aca="false">IF(AE241="","",AI241-AJ241)</f>
        <v/>
      </c>
      <c r="AL241" s="53" t="str">
        <f aca="false">IF(OR(AK241="",AH241="",N(AH241)&lt;=0),"",AK241/AH241)</f>
        <v/>
      </c>
    </row>
    <row r="242" customFormat="false" ht="15" hidden="false" customHeight="false" outlineLevel="0" collapsed="false">
      <c r="A242" s="45" t="str">
        <f aca="false">IF(AND(B242="",D242=""),"",ROW()-5)</f>
        <v/>
      </c>
      <c r="B242" s="40"/>
      <c r="C242" s="50" t="str">
        <f aca="false">IF(B242="","",IFERROR(INDEX(Spaces!$A$6:$A$105,MATCH($B242,SPACE_NAMES,0)),""))</f>
        <v/>
      </c>
      <c r="D242" s="40"/>
      <c r="E242" s="40"/>
      <c r="F242" s="40"/>
      <c r="G242" s="45" t="str">
        <f aca="false">IF(D242="","",IFERROR(INDEX(FX_WATTS,MATCH(D242,FX_NAMES,0)),""))</f>
        <v/>
      </c>
      <c r="H242" s="43"/>
      <c r="I242" s="45" t="str">
        <f aca="false">IF(H242&lt;&gt;"",H242,G242)</f>
        <v/>
      </c>
      <c r="J242" s="43"/>
      <c r="K242" s="42"/>
      <c r="L242" s="43"/>
      <c r="M242" s="44" t="str">
        <f aca="false">IF(J242="","",IF(K242&lt;&gt;"",K242,N(IFERROR(INDEX(Spaces!$F$6:$F$105,MATCH($B242,SPACE_NAMES,0)),0)))*IF(L242&lt;&gt;"",L242,N(IFERROR(INDEX(Spaces!$G$6:$G$105,MATCH($B242,SPACE_NAMES,0)),0))))</f>
        <v/>
      </c>
      <c r="N242" s="46" t="str">
        <f aca="false">IF(OR(J242="",I242=""),"",I242*J242/1000)</f>
        <v/>
      </c>
      <c r="O242" s="44" t="str">
        <f aca="false">IF(N242="","",N242*M242)</f>
        <v/>
      </c>
      <c r="P242" s="51" t="str">
        <f aca="false">IF(OR(O242="",RATE=""),"",O242*RATE)</f>
        <v/>
      </c>
      <c r="Q242" s="42"/>
      <c r="R242" s="40"/>
      <c r="S242" s="40"/>
      <c r="T242" s="40"/>
      <c r="U242" s="40"/>
      <c r="V242" s="40"/>
      <c r="W242" s="40"/>
      <c r="X242" s="40"/>
      <c r="Y242" s="40"/>
      <c r="Z242" s="43"/>
      <c r="AA242" s="43"/>
      <c r="AB242" s="52"/>
      <c r="AC242" s="52"/>
      <c r="AD242" s="52"/>
      <c r="AE242" s="44" t="str">
        <f aca="false">IF(AND(U242="In scope",Z242&lt;&gt;"",J242&lt;&gt;"",N242&lt;&gt;""),Z242*IF(AA242="",J242,AA242)*M242/1000,"")</f>
        <v/>
      </c>
      <c r="AF242" s="44" t="str">
        <f aca="false">IF(AE242="","",O242-AE242)</f>
        <v/>
      </c>
      <c r="AG242" s="46" t="str">
        <f aca="false">IF(AE242="","",N242-Z242*IF(AA242="",J242,AA242)/1000)</f>
        <v/>
      </c>
      <c r="AH242" s="51" t="str">
        <f aca="false">IF(OR(AF242="",RATE=""),"",AF242*RATE)</f>
        <v/>
      </c>
      <c r="AI242" s="51" t="str">
        <f aca="false">IF(AE242="","",IF(AA242="",J242,AA242)*(N(AB242)+N(AC242)))</f>
        <v/>
      </c>
      <c r="AJ242" s="51" t="str">
        <f aca="false">IF(AE242="","",IF(AA242="",J242,AA242)*N(AD242))</f>
        <v/>
      </c>
      <c r="AK242" s="51" t="str">
        <f aca="false">IF(AE242="","",AI242-AJ242)</f>
        <v/>
      </c>
      <c r="AL242" s="53" t="str">
        <f aca="false">IF(OR(AK242="",AH242="",N(AH242)&lt;=0),"",AK242/AH242)</f>
        <v/>
      </c>
    </row>
    <row r="243" customFormat="false" ht="15" hidden="false" customHeight="false" outlineLevel="0" collapsed="false">
      <c r="A243" s="45" t="str">
        <f aca="false">IF(AND(B243="",D243=""),"",ROW()-5)</f>
        <v/>
      </c>
      <c r="B243" s="40"/>
      <c r="C243" s="50" t="str">
        <f aca="false">IF(B243="","",IFERROR(INDEX(Spaces!$A$6:$A$105,MATCH($B243,SPACE_NAMES,0)),""))</f>
        <v/>
      </c>
      <c r="D243" s="40"/>
      <c r="E243" s="40"/>
      <c r="F243" s="40"/>
      <c r="G243" s="45" t="str">
        <f aca="false">IF(D243="","",IFERROR(INDEX(FX_WATTS,MATCH(D243,FX_NAMES,0)),""))</f>
        <v/>
      </c>
      <c r="H243" s="43"/>
      <c r="I243" s="45" t="str">
        <f aca="false">IF(H243&lt;&gt;"",H243,G243)</f>
        <v/>
      </c>
      <c r="J243" s="43"/>
      <c r="K243" s="42"/>
      <c r="L243" s="43"/>
      <c r="M243" s="44" t="str">
        <f aca="false">IF(J243="","",IF(K243&lt;&gt;"",K243,N(IFERROR(INDEX(Spaces!$F$6:$F$105,MATCH($B243,SPACE_NAMES,0)),0)))*IF(L243&lt;&gt;"",L243,N(IFERROR(INDEX(Spaces!$G$6:$G$105,MATCH($B243,SPACE_NAMES,0)),0))))</f>
        <v/>
      </c>
      <c r="N243" s="46" t="str">
        <f aca="false">IF(OR(J243="",I243=""),"",I243*J243/1000)</f>
        <v/>
      </c>
      <c r="O243" s="44" t="str">
        <f aca="false">IF(N243="","",N243*M243)</f>
        <v/>
      </c>
      <c r="P243" s="51" t="str">
        <f aca="false">IF(OR(O243="",RATE=""),"",O243*RATE)</f>
        <v/>
      </c>
      <c r="Q243" s="42"/>
      <c r="R243" s="40"/>
      <c r="S243" s="40"/>
      <c r="T243" s="40"/>
      <c r="U243" s="40"/>
      <c r="V243" s="40"/>
      <c r="W243" s="40"/>
      <c r="X243" s="40"/>
      <c r="Y243" s="40"/>
      <c r="Z243" s="43"/>
      <c r="AA243" s="43"/>
      <c r="AB243" s="52"/>
      <c r="AC243" s="52"/>
      <c r="AD243" s="52"/>
      <c r="AE243" s="44" t="str">
        <f aca="false">IF(AND(U243="In scope",Z243&lt;&gt;"",J243&lt;&gt;"",N243&lt;&gt;""),Z243*IF(AA243="",J243,AA243)*M243/1000,"")</f>
        <v/>
      </c>
      <c r="AF243" s="44" t="str">
        <f aca="false">IF(AE243="","",O243-AE243)</f>
        <v/>
      </c>
      <c r="AG243" s="46" t="str">
        <f aca="false">IF(AE243="","",N243-Z243*IF(AA243="",J243,AA243)/1000)</f>
        <v/>
      </c>
      <c r="AH243" s="51" t="str">
        <f aca="false">IF(OR(AF243="",RATE=""),"",AF243*RATE)</f>
        <v/>
      </c>
      <c r="AI243" s="51" t="str">
        <f aca="false">IF(AE243="","",IF(AA243="",J243,AA243)*(N(AB243)+N(AC243)))</f>
        <v/>
      </c>
      <c r="AJ243" s="51" t="str">
        <f aca="false">IF(AE243="","",IF(AA243="",J243,AA243)*N(AD243))</f>
        <v/>
      </c>
      <c r="AK243" s="51" t="str">
        <f aca="false">IF(AE243="","",AI243-AJ243)</f>
        <v/>
      </c>
      <c r="AL243" s="53" t="str">
        <f aca="false">IF(OR(AK243="",AH243="",N(AH243)&lt;=0),"",AK243/AH243)</f>
        <v/>
      </c>
    </row>
    <row r="244" customFormat="false" ht="15" hidden="false" customHeight="false" outlineLevel="0" collapsed="false">
      <c r="A244" s="45" t="str">
        <f aca="false">IF(AND(B244="",D244=""),"",ROW()-5)</f>
        <v/>
      </c>
      <c r="B244" s="40"/>
      <c r="C244" s="50" t="str">
        <f aca="false">IF(B244="","",IFERROR(INDEX(Spaces!$A$6:$A$105,MATCH($B244,SPACE_NAMES,0)),""))</f>
        <v/>
      </c>
      <c r="D244" s="40"/>
      <c r="E244" s="40"/>
      <c r="F244" s="40"/>
      <c r="G244" s="45" t="str">
        <f aca="false">IF(D244="","",IFERROR(INDEX(FX_WATTS,MATCH(D244,FX_NAMES,0)),""))</f>
        <v/>
      </c>
      <c r="H244" s="43"/>
      <c r="I244" s="45" t="str">
        <f aca="false">IF(H244&lt;&gt;"",H244,G244)</f>
        <v/>
      </c>
      <c r="J244" s="43"/>
      <c r="K244" s="42"/>
      <c r="L244" s="43"/>
      <c r="M244" s="44" t="str">
        <f aca="false">IF(J244="","",IF(K244&lt;&gt;"",K244,N(IFERROR(INDEX(Spaces!$F$6:$F$105,MATCH($B244,SPACE_NAMES,0)),0)))*IF(L244&lt;&gt;"",L244,N(IFERROR(INDEX(Spaces!$G$6:$G$105,MATCH($B244,SPACE_NAMES,0)),0))))</f>
        <v/>
      </c>
      <c r="N244" s="46" t="str">
        <f aca="false">IF(OR(J244="",I244=""),"",I244*J244/1000)</f>
        <v/>
      </c>
      <c r="O244" s="44" t="str">
        <f aca="false">IF(N244="","",N244*M244)</f>
        <v/>
      </c>
      <c r="P244" s="51" t="str">
        <f aca="false">IF(OR(O244="",RATE=""),"",O244*RATE)</f>
        <v/>
      </c>
      <c r="Q244" s="42"/>
      <c r="R244" s="40"/>
      <c r="S244" s="40"/>
      <c r="T244" s="40"/>
      <c r="U244" s="40"/>
      <c r="V244" s="40"/>
      <c r="W244" s="40"/>
      <c r="X244" s="40"/>
      <c r="Y244" s="40"/>
      <c r="Z244" s="43"/>
      <c r="AA244" s="43"/>
      <c r="AB244" s="52"/>
      <c r="AC244" s="52"/>
      <c r="AD244" s="52"/>
      <c r="AE244" s="44" t="str">
        <f aca="false">IF(AND(U244="In scope",Z244&lt;&gt;"",J244&lt;&gt;"",N244&lt;&gt;""),Z244*IF(AA244="",J244,AA244)*M244/1000,"")</f>
        <v/>
      </c>
      <c r="AF244" s="44" t="str">
        <f aca="false">IF(AE244="","",O244-AE244)</f>
        <v/>
      </c>
      <c r="AG244" s="46" t="str">
        <f aca="false">IF(AE244="","",N244-Z244*IF(AA244="",J244,AA244)/1000)</f>
        <v/>
      </c>
      <c r="AH244" s="51" t="str">
        <f aca="false">IF(OR(AF244="",RATE=""),"",AF244*RATE)</f>
        <v/>
      </c>
      <c r="AI244" s="51" t="str">
        <f aca="false">IF(AE244="","",IF(AA244="",J244,AA244)*(N(AB244)+N(AC244)))</f>
        <v/>
      </c>
      <c r="AJ244" s="51" t="str">
        <f aca="false">IF(AE244="","",IF(AA244="",J244,AA244)*N(AD244))</f>
        <v/>
      </c>
      <c r="AK244" s="51" t="str">
        <f aca="false">IF(AE244="","",AI244-AJ244)</f>
        <v/>
      </c>
      <c r="AL244" s="53" t="str">
        <f aca="false">IF(OR(AK244="",AH244="",N(AH244)&lt;=0),"",AK244/AH244)</f>
        <v/>
      </c>
    </row>
    <row r="245" customFormat="false" ht="15" hidden="false" customHeight="false" outlineLevel="0" collapsed="false">
      <c r="A245" s="45" t="str">
        <f aca="false">IF(AND(B245="",D245=""),"",ROW()-5)</f>
        <v/>
      </c>
      <c r="B245" s="40"/>
      <c r="C245" s="50" t="str">
        <f aca="false">IF(B245="","",IFERROR(INDEX(Spaces!$A$6:$A$105,MATCH($B245,SPACE_NAMES,0)),""))</f>
        <v/>
      </c>
      <c r="D245" s="40"/>
      <c r="E245" s="40"/>
      <c r="F245" s="40"/>
      <c r="G245" s="45" t="str">
        <f aca="false">IF(D245="","",IFERROR(INDEX(FX_WATTS,MATCH(D245,FX_NAMES,0)),""))</f>
        <v/>
      </c>
      <c r="H245" s="43"/>
      <c r="I245" s="45" t="str">
        <f aca="false">IF(H245&lt;&gt;"",H245,G245)</f>
        <v/>
      </c>
      <c r="J245" s="43"/>
      <c r="K245" s="42"/>
      <c r="L245" s="43"/>
      <c r="M245" s="44" t="str">
        <f aca="false">IF(J245="","",IF(K245&lt;&gt;"",K245,N(IFERROR(INDEX(Spaces!$F$6:$F$105,MATCH($B245,SPACE_NAMES,0)),0)))*IF(L245&lt;&gt;"",L245,N(IFERROR(INDEX(Spaces!$G$6:$G$105,MATCH($B245,SPACE_NAMES,0)),0))))</f>
        <v/>
      </c>
      <c r="N245" s="46" t="str">
        <f aca="false">IF(OR(J245="",I245=""),"",I245*J245/1000)</f>
        <v/>
      </c>
      <c r="O245" s="44" t="str">
        <f aca="false">IF(N245="","",N245*M245)</f>
        <v/>
      </c>
      <c r="P245" s="51" t="str">
        <f aca="false">IF(OR(O245="",RATE=""),"",O245*RATE)</f>
        <v/>
      </c>
      <c r="Q245" s="42"/>
      <c r="R245" s="40"/>
      <c r="S245" s="40"/>
      <c r="T245" s="40"/>
      <c r="U245" s="40"/>
      <c r="V245" s="40"/>
      <c r="W245" s="40"/>
      <c r="X245" s="40"/>
      <c r="Y245" s="40"/>
      <c r="Z245" s="43"/>
      <c r="AA245" s="43"/>
      <c r="AB245" s="52"/>
      <c r="AC245" s="52"/>
      <c r="AD245" s="52"/>
      <c r="AE245" s="44" t="str">
        <f aca="false">IF(AND(U245="In scope",Z245&lt;&gt;"",J245&lt;&gt;"",N245&lt;&gt;""),Z245*IF(AA245="",J245,AA245)*M245/1000,"")</f>
        <v/>
      </c>
      <c r="AF245" s="44" t="str">
        <f aca="false">IF(AE245="","",O245-AE245)</f>
        <v/>
      </c>
      <c r="AG245" s="46" t="str">
        <f aca="false">IF(AE245="","",N245-Z245*IF(AA245="",J245,AA245)/1000)</f>
        <v/>
      </c>
      <c r="AH245" s="51" t="str">
        <f aca="false">IF(OR(AF245="",RATE=""),"",AF245*RATE)</f>
        <v/>
      </c>
      <c r="AI245" s="51" t="str">
        <f aca="false">IF(AE245="","",IF(AA245="",J245,AA245)*(N(AB245)+N(AC245)))</f>
        <v/>
      </c>
      <c r="AJ245" s="51" t="str">
        <f aca="false">IF(AE245="","",IF(AA245="",J245,AA245)*N(AD245))</f>
        <v/>
      </c>
      <c r="AK245" s="51" t="str">
        <f aca="false">IF(AE245="","",AI245-AJ245)</f>
        <v/>
      </c>
      <c r="AL245" s="53" t="str">
        <f aca="false">IF(OR(AK245="",AH245="",N(AH245)&lt;=0),"",AK245/AH245)</f>
        <v/>
      </c>
    </row>
    <row r="246" customFormat="false" ht="15" hidden="false" customHeight="false" outlineLevel="0" collapsed="false">
      <c r="A246" s="45" t="str">
        <f aca="false">IF(AND(B246="",D246=""),"",ROW()-5)</f>
        <v/>
      </c>
      <c r="B246" s="40"/>
      <c r="C246" s="50" t="str">
        <f aca="false">IF(B246="","",IFERROR(INDEX(Spaces!$A$6:$A$105,MATCH($B246,SPACE_NAMES,0)),""))</f>
        <v/>
      </c>
      <c r="D246" s="40"/>
      <c r="E246" s="40"/>
      <c r="F246" s="40"/>
      <c r="G246" s="45" t="str">
        <f aca="false">IF(D246="","",IFERROR(INDEX(FX_WATTS,MATCH(D246,FX_NAMES,0)),""))</f>
        <v/>
      </c>
      <c r="H246" s="43"/>
      <c r="I246" s="45" t="str">
        <f aca="false">IF(H246&lt;&gt;"",H246,G246)</f>
        <v/>
      </c>
      <c r="J246" s="43"/>
      <c r="K246" s="42"/>
      <c r="L246" s="43"/>
      <c r="M246" s="44" t="str">
        <f aca="false">IF(J246="","",IF(K246&lt;&gt;"",K246,N(IFERROR(INDEX(Spaces!$F$6:$F$105,MATCH($B246,SPACE_NAMES,0)),0)))*IF(L246&lt;&gt;"",L246,N(IFERROR(INDEX(Spaces!$G$6:$G$105,MATCH($B246,SPACE_NAMES,0)),0))))</f>
        <v/>
      </c>
      <c r="N246" s="46" t="str">
        <f aca="false">IF(OR(J246="",I246=""),"",I246*J246/1000)</f>
        <v/>
      </c>
      <c r="O246" s="44" t="str">
        <f aca="false">IF(N246="","",N246*M246)</f>
        <v/>
      </c>
      <c r="P246" s="51" t="str">
        <f aca="false">IF(OR(O246="",RATE=""),"",O246*RATE)</f>
        <v/>
      </c>
      <c r="Q246" s="42"/>
      <c r="R246" s="40"/>
      <c r="S246" s="40"/>
      <c r="T246" s="40"/>
      <c r="U246" s="40"/>
      <c r="V246" s="40"/>
      <c r="W246" s="40"/>
      <c r="X246" s="40"/>
      <c r="Y246" s="40"/>
      <c r="Z246" s="43"/>
      <c r="AA246" s="43"/>
      <c r="AB246" s="52"/>
      <c r="AC246" s="52"/>
      <c r="AD246" s="52"/>
      <c r="AE246" s="44" t="str">
        <f aca="false">IF(AND(U246="In scope",Z246&lt;&gt;"",J246&lt;&gt;"",N246&lt;&gt;""),Z246*IF(AA246="",J246,AA246)*M246/1000,"")</f>
        <v/>
      </c>
      <c r="AF246" s="44" t="str">
        <f aca="false">IF(AE246="","",O246-AE246)</f>
        <v/>
      </c>
      <c r="AG246" s="46" t="str">
        <f aca="false">IF(AE246="","",N246-Z246*IF(AA246="",J246,AA246)/1000)</f>
        <v/>
      </c>
      <c r="AH246" s="51" t="str">
        <f aca="false">IF(OR(AF246="",RATE=""),"",AF246*RATE)</f>
        <v/>
      </c>
      <c r="AI246" s="51" t="str">
        <f aca="false">IF(AE246="","",IF(AA246="",J246,AA246)*(N(AB246)+N(AC246)))</f>
        <v/>
      </c>
      <c r="AJ246" s="51" t="str">
        <f aca="false">IF(AE246="","",IF(AA246="",J246,AA246)*N(AD246))</f>
        <v/>
      </c>
      <c r="AK246" s="51" t="str">
        <f aca="false">IF(AE246="","",AI246-AJ246)</f>
        <v/>
      </c>
      <c r="AL246" s="53" t="str">
        <f aca="false">IF(OR(AK246="",AH246="",N(AH246)&lt;=0),"",AK246/AH246)</f>
        <v/>
      </c>
    </row>
    <row r="247" customFormat="false" ht="15" hidden="false" customHeight="false" outlineLevel="0" collapsed="false">
      <c r="A247" s="45" t="str">
        <f aca="false">IF(AND(B247="",D247=""),"",ROW()-5)</f>
        <v/>
      </c>
      <c r="B247" s="40"/>
      <c r="C247" s="50" t="str">
        <f aca="false">IF(B247="","",IFERROR(INDEX(Spaces!$A$6:$A$105,MATCH($B247,SPACE_NAMES,0)),""))</f>
        <v/>
      </c>
      <c r="D247" s="40"/>
      <c r="E247" s="40"/>
      <c r="F247" s="40"/>
      <c r="G247" s="45" t="str">
        <f aca="false">IF(D247="","",IFERROR(INDEX(FX_WATTS,MATCH(D247,FX_NAMES,0)),""))</f>
        <v/>
      </c>
      <c r="H247" s="43"/>
      <c r="I247" s="45" t="str">
        <f aca="false">IF(H247&lt;&gt;"",H247,G247)</f>
        <v/>
      </c>
      <c r="J247" s="43"/>
      <c r="K247" s="42"/>
      <c r="L247" s="43"/>
      <c r="M247" s="44" t="str">
        <f aca="false">IF(J247="","",IF(K247&lt;&gt;"",K247,N(IFERROR(INDEX(Spaces!$F$6:$F$105,MATCH($B247,SPACE_NAMES,0)),0)))*IF(L247&lt;&gt;"",L247,N(IFERROR(INDEX(Spaces!$G$6:$G$105,MATCH($B247,SPACE_NAMES,0)),0))))</f>
        <v/>
      </c>
      <c r="N247" s="46" t="str">
        <f aca="false">IF(OR(J247="",I247=""),"",I247*J247/1000)</f>
        <v/>
      </c>
      <c r="O247" s="44" t="str">
        <f aca="false">IF(N247="","",N247*M247)</f>
        <v/>
      </c>
      <c r="P247" s="51" t="str">
        <f aca="false">IF(OR(O247="",RATE=""),"",O247*RATE)</f>
        <v/>
      </c>
      <c r="Q247" s="42"/>
      <c r="R247" s="40"/>
      <c r="S247" s="40"/>
      <c r="T247" s="40"/>
      <c r="U247" s="40"/>
      <c r="V247" s="40"/>
      <c r="W247" s="40"/>
      <c r="X247" s="40"/>
      <c r="Y247" s="40"/>
      <c r="Z247" s="43"/>
      <c r="AA247" s="43"/>
      <c r="AB247" s="52"/>
      <c r="AC247" s="52"/>
      <c r="AD247" s="52"/>
      <c r="AE247" s="44" t="str">
        <f aca="false">IF(AND(U247="In scope",Z247&lt;&gt;"",J247&lt;&gt;"",N247&lt;&gt;""),Z247*IF(AA247="",J247,AA247)*M247/1000,"")</f>
        <v/>
      </c>
      <c r="AF247" s="44" t="str">
        <f aca="false">IF(AE247="","",O247-AE247)</f>
        <v/>
      </c>
      <c r="AG247" s="46" t="str">
        <f aca="false">IF(AE247="","",N247-Z247*IF(AA247="",J247,AA247)/1000)</f>
        <v/>
      </c>
      <c r="AH247" s="51" t="str">
        <f aca="false">IF(OR(AF247="",RATE=""),"",AF247*RATE)</f>
        <v/>
      </c>
      <c r="AI247" s="51" t="str">
        <f aca="false">IF(AE247="","",IF(AA247="",J247,AA247)*(N(AB247)+N(AC247)))</f>
        <v/>
      </c>
      <c r="AJ247" s="51" t="str">
        <f aca="false">IF(AE247="","",IF(AA247="",J247,AA247)*N(AD247))</f>
        <v/>
      </c>
      <c r="AK247" s="51" t="str">
        <f aca="false">IF(AE247="","",AI247-AJ247)</f>
        <v/>
      </c>
      <c r="AL247" s="53" t="str">
        <f aca="false">IF(OR(AK247="",AH247="",N(AH247)&lt;=0),"",AK247/AH247)</f>
        <v/>
      </c>
    </row>
    <row r="248" customFormat="false" ht="15" hidden="false" customHeight="false" outlineLevel="0" collapsed="false">
      <c r="A248" s="45" t="str">
        <f aca="false">IF(AND(B248="",D248=""),"",ROW()-5)</f>
        <v/>
      </c>
      <c r="B248" s="40"/>
      <c r="C248" s="50" t="str">
        <f aca="false">IF(B248="","",IFERROR(INDEX(Spaces!$A$6:$A$105,MATCH($B248,SPACE_NAMES,0)),""))</f>
        <v/>
      </c>
      <c r="D248" s="40"/>
      <c r="E248" s="40"/>
      <c r="F248" s="40"/>
      <c r="G248" s="45" t="str">
        <f aca="false">IF(D248="","",IFERROR(INDEX(FX_WATTS,MATCH(D248,FX_NAMES,0)),""))</f>
        <v/>
      </c>
      <c r="H248" s="43"/>
      <c r="I248" s="45" t="str">
        <f aca="false">IF(H248&lt;&gt;"",H248,G248)</f>
        <v/>
      </c>
      <c r="J248" s="43"/>
      <c r="K248" s="42"/>
      <c r="L248" s="43"/>
      <c r="M248" s="44" t="str">
        <f aca="false">IF(J248="","",IF(K248&lt;&gt;"",K248,N(IFERROR(INDEX(Spaces!$F$6:$F$105,MATCH($B248,SPACE_NAMES,0)),0)))*IF(L248&lt;&gt;"",L248,N(IFERROR(INDEX(Spaces!$G$6:$G$105,MATCH($B248,SPACE_NAMES,0)),0))))</f>
        <v/>
      </c>
      <c r="N248" s="46" t="str">
        <f aca="false">IF(OR(J248="",I248=""),"",I248*J248/1000)</f>
        <v/>
      </c>
      <c r="O248" s="44" t="str">
        <f aca="false">IF(N248="","",N248*M248)</f>
        <v/>
      </c>
      <c r="P248" s="51" t="str">
        <f aca="false">IF(OR(O248="",RATE=""),"",O248*RATE)</f>
        <v/>
      </c>
      <c r="Q248" s="42"/>
      <c r="R248" s="40"/>
      <c r="S248" s="40"/>
      <c r="T248" s="40"/>
      <c r="U248" s="40"/>
      <c r="V248" s="40"/>
      <c r="W248" s="40"/>
      <c r="X248" s="40"/>
      <c r="Y248" s="40"/>
      <c r="Z248" s="43"/>
      <c r="AA248" s="43"/>
      <c r="AB248" s="52"/>
      <c r="AC248" s="52"/>
      <c r="AD248" s="52"/>
      <c r="AE248" s="44" t="str">
        <f aca="false">IF(AND(U248="In scope",Z248&lt;&gt;"",J248&lt;&gt;"",N248&lt;&gt;""),Z248*IF(AA248="",J248,AA248)*M248/1000,"")</f>
        <v/>
      </c>
      <c r="AF248" s="44" t="str">
        <f aca="false">IF(AE248="","",O248-AE248)</f>
        <v/>
      </c>
      <c r="AG248" s="46" t="str">
        <f aca="false">IF(AE248="","",N248-Z248*IF(AA248="",J248,AA248)/1000)</f>
        <v/>
      </c>
      <c r="AH248" s="51" t="str">
        <f aca="false">IF(OR(AF248="",RATE=""),"",AF248*RATE)</f>
        <v/>
      </c>
      <c r="AI248" s="51" t="str">
        <f aca="false">IF(AE248="","",IF(AA248="",J248,AA248)*(N(AB248)+N(AC248)))</f>
        <v/>
      </c>
      <c r="AJ248" s="51" t="str">
        <f aca="false">IF(AE248="","",IF(AA248="",J248,AA248)*N(AD248))</f>
        <v/>
      </c>
      <c r="AK248" s="51" t="str">
        <f aca="false">IF(AE248="","",AI248-AJ248)</f>
        <v/>
      </c>
      <c r="AL248" s="53" t="str">
        <f aca="false">IF(OR(AK248="",AH248="",N(AH248)&lt;=0),"",AK248/AH248)</f>
        <v/>
      </c>
    </row>
    <row r="249" customFormat="false" ht="15" hidden="false" customHeight="false" outlineLevel="0" collapsed="false">
      <c r="A249" s="45" t="str">
        <f aca="false">IF(AND(B249="",D249=""),"",ROW()-5)</f>
        <v/>
      </c>
      <c r="B249" s="40"/>
      <c r="C249" s="50" t="str">
        <f aca="false">IF(B249="","",IFERROR(INDEX(Spaces!$A$6:$A$105,MATCH($B249,SPACE_NAMES,0)),""))</f>
        <v/>
      </c>
      <c r="D249" s="40"/>
      <c r="E249" s="40"/>
      <c r="F249" s="40"/>
      <c r="G249" s="45" t="str">
        <f aca="false">IF(D249="","",IFERROR(INDEX(FX_WATTS,MATCH(D249,FX_NAMES,0)),""))</f>
        <v/>
      </c>
      <c r="H249" s="43"/>
      <c r="I249" s="45" t="str">
        <f aca="false">IF(H249&lt;&gt;"",H249,G249)</f>
        <v/>
      </c>
      <c r="J249" s="43"/>
      <c r="K249" s="42"/>
      <c r="L249" s="43"/>
      <c r="M249" s="44" t="str">
        <f aca="false">IF(J249="","",IF(K249&lt;&gt;"",K249,N(IFERROR(INDEX(Spaces!$F$6:$F$105,MATCH($B249,SPACE_NAMES,0)),0)))*IF(L249&lt;&gt;"",L249,N(IFERROR(INDEX(Spaces!$G$6:$G$105,MATCH($B249,SPACE_NAMES,0)),0))))</f>
        <v/>
      </c>
      <c r="N249" s="46" t="str">
        <f aca="false">IF(OR(J249="",I249=""),"",I249*J249/1000)</f>
        <v/>
      </c>
      <c r="O249" s="44" t="str">
        <f aca="false">IF(N249="","",N249*M249)</f>
        <v/>
      </c>
      <c r="P249" s="51" t="str">
        <f aca="false">IF(OR(O249="",RATE=""),"",O249*RATE)</f>
        <v/>
      </c>
      <c r="Q249" s="42"/>
      <c r="R249" s="40"/>
      <c r="S249" s="40"/>
      <c r="T249" s="40"/>
      <c r="U249" s="40"/>
      <c r="V249" s="40"/>
      <c r="W249" s="40"/>
      <c r="X249" s="40"/>
      <c r="Y249" s="40"/>
      <c r="Z249" s="43"/>
      <c r="AA249" s="43"/>
      <c r="AB249" s="52"/>
      <c r="AC249" s="52"/>
      <c r="AD249" s="52"/>
      <c r="AE249" s="44" t="str">
        <f aca="false">IF(AND(U249="In scope",Z249&lt;&gt;"",J249&lt;&gt;"",N249&lt;&gt;""),Z249*IF(AA249="",J249,AA249)*M249/1000,"")</f>
        <v/>
      </c>
      <c r="AF249" s="44" t="str">
        <f aca="false">IF(AE249="","",O249-AE249)</f>
        <v/>
      </c>
      <c r="AG249" s="46" t="str">
        <f aca="false">IF(AE249="","",N249-Z249*IF(AA249="",J249,AA249)/1000)</f>
        <v/>
      </c>
      <c r="AH249" s="51" t="str">
        <f aca="false">IF(OR(AF249="",RATE=""),"",AF249*RATE)</f>
        <v/>
      </c>
      <c r="AI249" s="51" t="str">
        <f aca="false">IF(AE249="","",IF(AA249="",J249,AA249)*(N(AB249)+N(AC249)))</f>
        <v/>
      </c>
      <c r="AJ249" s="51" t="str">
        <f aca="false">IF(AE249="","",IF(AA249="",J249,AA249)*N(AD249))</f>
        <v/>
      </c>
      <c r="AK249" s="51" t="str">
        <f aca="false">IF(AE249="","",AI249-AJ249)</f>
        <v/>
      </c>
      <c r="AL249" s="53" t="str">
        <f aca="false">IF(OR(AK249="",AH249="",N(AH249)&lt;=0),"",AK249/AH249)</f>
        <v/>
      </c>
    </row>
    <row r="250" customFormat="false" ht="15" hidden="false" customHeight="false" outlineLevel="0" collapsed="false">
      <c r="A250" s="45" t="str">
        <f aca="false">IF(AND(B250="",D250=""),"",ROW()-5)</f>
        <v/>
      </c>
      <c r="B250" s="40"/>
      <c r="C250" s="50" t="str">
        <f aca="false">IF(B250="","",IFERROR(INDEX(Spaces!$A$6:$A$105,MATCH($B250,SPACE_NAMES,0)),""))</f>
        <v/>
      </c>
      <c r="D250" s="40"/>
      <c r="E250" s="40"/>
      <c r="F250" s="40"/>
      <c r="G250" s="45" t="str">
        <f aca="false">IF(D250="","",IFERROR(INDEX(FX_WATTS,MATCH(D250,FX_NAMES,0)),""))</f>
        <v/>
      </c>
      <c r="H250" s="43"/>
      <c r="I250" s="45" t="str">
        <f aca="false">IF(H250&lt;&gt;"",H250,G250)</f>
        <v/>
      </c>
      <c r="J250" s="43"/>
      <c r="K250" s="42"/>
      <c r="L250" s="43"/>
      <c r="M250" s="44" t="str">
        <f aca="false">IF(J250="","",IF(K250&lt;&gt;"",K250,N(IFERROR(INDEX(Spaces!$F$6:$F$105,MATCH($B250,SPACE_NAMES,0)),0)))*IF(L250&lt;&gt;"",L250,N(IFERROR(INDEX(Spaces!$G$6:$G$105,MATCH($B250,SPACE_NAMES,0)),0))))</f>
        <v/>
      </c>
      <c r="N250" s="46" t="str">
        <f aca="false">IF(OR(J250="",I250=""),"",I250*J250/1000)</f>
        <v/>
      </c>
      <c r="O250" s="44" t="str">
        <f aca="false">IF(N250="","",N250*M250)</f>
        <v/>
      </c>
      <c r="P250" s="51" t="str">
        <f aca="false">IF(OR(O250="",RATE=""),"",O250*RATE)</f>
        <v/>
      </c>
      <c r="Q250" s="42"/>
      <c r="R250" s="40"/>
      <c r="S250" s="40"/>
      <c r="T250" s="40"/>
      <c r="U250" s="40"/>
      <c r="V250" s="40"/>
      <c r="W250" s="40"/>
      <c r="X250" s="40"/>
      <c r="Y250" s="40"/>
      <c r="Z250" s="43"/>
      <c r="AA250" s="43"/>
      <c r="AB250" s="52"/>
      <c r="AC250" s="52"/>
      <c r="AD250" s="52"/>
      <c r="AE250" s="44" t="str">
        <f aca="false">IF(AND(U250="In scope",Z250&lt;&gt;"",J250&lt;&gt;"",N250&lt;&gt;""),Z250*IF(AA250="",J250,AA250)*M250/1000,"")</f>
        <v/>
      </c>
      <c r="AF250" s="44" t="str">
        <f aca="false">IF(AE250="","",O250-AE250)</f>
        <v/>
      </c>
      <c r="AG250" s="46" t="str">
        <f aca="false">IF(AE250="","",N250-Z250*IF(AA250="",J250,AA250)/1000)</f>
        <v/>
      </c>
      <c r="AH250" s="51" t="str">
        <f aca="false">IF(OR(AF250="",RATE=""),"",AF250*RATE)</f>
        <v/>
      </c>
      <c r="AI250" s="51" t="str">
        <f aca="false">IF(AE250="","",IF(AA250="",J250,AA250)*(N(AB250)+N(AC250)))</f>
        <v/>
      </c>
      <c r="AJ250" s="51" t="str">
        <f aca="false">IF(AE250="","",IF(AA250="",J250,AA250)*N(AD250))</f>
        <v/>
      </c>
      <c r="AK250" s="51" t="str">
        <f aca="false">IF(AE250="","",AI250-AJ250)</f>
        <v/>
      </c>
      <c r="AL250" s="53" t="str">
        <f aca="false">IF(OR(AK250="",AH250="",N(AH250)&lt;=0),"",AK250/AH250)</f>
        <v/>
      </c>
    </row>
    <row r="251" customFormat="false" ht="15" hidden="false" customHeight="false" outlineLevel="0" collapsed="false">
      <c r="A251" s="45" t="str">
        <f aca="false">IF(AND(B251="",D251=""),"",ROW()-5)</f>
        <v/>
      </c>
      <c r="B251" s="40"/>
      <c r="C251" s="50" t="str">
        <f aca="false">IF(B251="","",IFERROR(INDEX(Spaces!$A$6:$A$105,MATCH($B251,SPACE_NAMES,0)),""))</f>
        <v/>
      </c>
      <c r="D251" s="40"/>
      <c r="E251" s="40"/>
      <c r="F251" s="40"/>
      <c r="G251" s="45" t="str">
        <f aca="false">IF(D251="","",IFERROR(INDEX(FX_WATTS,MATCH(D251,FX_NAMES,0)),""))</f>
        <v/>
      </c>
      <c r="H251" s="43"/>
      <c r="I251" s="45" t="str">
        <f aca="false">IF(H251&lt;&gt;"",H251,G251)</f>
        <v/>
      </c>
      <c r="J251" s="43"/>
      <c r="K251" s="42"/>
      <c r="L251" s="43"/>
      <c r="M251" s="44" t="str">
        <f aca="false">IF(J251="","",IF(K251&lt;&gt;"",K251,N(IFERROR(INDEX(Spaces!$F$6:$F$105,MATCH($B251,SPACE_NAMES,0)),0)))*IF(L251&lt;&gt;"",L251,N(IFERROR(INDEX(Spaces!$G$6:$G$105,MATCH($B251,SPACE_NAMES,0)),0))))</f>
        <v/>
      </c>
      <c r="N251" s="46" t="str">
        <f aca="false">IF(OR(J251="",I251=""),"",I251*J251/1000)</f>
        <v/>
      </c>
      <c r="O251" s="44" t="str">
        <f aca="false">IF(N251="","",N251*M251)</f>
        <v/>
      </c>
      <c r="P251" s="51" t="str">
        <f aca="false">IF(OR(O251="",RATE=""),"",O251*RATE)</f>
        <v/>
      </c>
      <c r="Q251" s="42"/>
      <c r="R251" s="40"/>
      <c r="S251" s="40"/>
      <c r="T251" s="40"/>
      <c r="U251" s="40"/>
      <c r="V251" s="40"/>
      <c r="W251" s="40"/>
      <c r="X251" s="40"/>
      <c r="Y251" s="40"/>
      <c r="Z251" s="43"/>
      <c r="AA251" s="43"/>
      <c r="AB251" s="52"/>
      <c r="AC251" s="52"/>
      <c r="AD251" s="52"/>
      <c r="AE251" s="44" t="str">
        <f aca="false">IF(AND(U251="In scope",Z251&lt;&gt;"",J251&lt;&gt;"",N251&lt;&gt;""),Z251*IF(AA251="",J251,AA251)*M251/1000,"")</f>
        <v/>
      </c>
      <c r="AF251" s="44" t="str">
        <f aca="false">IF(AE251="","",O251-AE251)</f>
        <v/>
      </c>
      <c r="AG251" s="46" t="str">
        <f aca="false">IF(AE251="","",N251-Z251*IF(AA251="",J251,AA251)/1000)</f>
        <v/>
      </c>
      <c r="AH251" s="51" t="str">
        <f aca="false">IF(OR(AF251="",RATE=""),"",AF251*RATE)</f>
        <v/>
      </c>
      <c r="AI251" s="51" t="str">
        <f aca="false">IF(AE251="","",IF(AA251="",J251,AA251)*(N(AB251)+N(AC251)))</f>
        <v/>
      </c>
      <c r="AJ251" s="51" t="str">
        <f aca="false">IF(AE251="","",IF(AA251="",J251,AA251)*N(AD251))</f>
        <v/>
      </c>
      <c r="AK251" s="51" t="str">
        <f aca="false">IF(AE251="","",AI251-AJ251)</f>
        <v/>
      </c>
      <c r="AL251" s="53" t="str">
        <f aca="false">IF(OR(AK251="",AH251="",N(AH251)&lt;=0),"",AK251/AH251)</f>
        <v/>
      </c>
    </row>
    <row r="252" customFormat="false" ht="15" hidden="false" customHeight="false" outlineLevel="0" collapsed="false">
      <c r="A252" s="45" t="str">
        <f aca="false">IF(AND(B252="",D252=""),"",ROW()-5)</f>
        <v/>
      </c>
      <c r="B252" s="40"/>
      <c r="C252" s="50" t="str">
        <f aca="false">IF(B252="","",IFERROR(INDEX(Spaces!$A$6:$A$105,MATCH($B252,SPACE_NAMES,0)),""))</f>
        <v/>
      </c>
      <c r="D252" s="40"/>
      <c r="E252" s="40"/>
      <c r="F252" s="40"/>
      <c r="G252" s="45" t="str">
        <f aca="false">IF(D252="","",IFERROR(INDEX(FX_WATTS,MATCH(D252,FX_NAMES,0)),""))</f>
        <v/>
      </c>
      <c r="H252" s="43"/>
      <c r="I252" s="45" t="str">
        <f aca="false">IF(H252&lt;&gt;"",H252,G252)</f>
        <v/>
      </c>
      <c r="J252" s="43"/>
      <c r="K252" s="42"/>
      <c r="L252" s="43"/>
      <c r="M252" s="44" t="str">
        <f aca="false">IF(J252="","",IF(K252&lt;&gt;"",K252,N(IFERROR(INDEX(Spaces!$F$6:$F$105,MATCH($B252,SPACE_NAMES,0)),0)))*IF(L252&lt;&gt;"",L252,N(IFERROR(INDEX(Spaces!$G$6:$G$105,MATCH($B252,SPACE_NAMES,0)),0))))</f>
        <v/>
      </c>
      <c r="N252" s="46" t="str">
        <f aca="false">IF(OR(J252="",I252=""),"",I252*J252/1000)</f>
        <v/>
      </c>
      <c r="O252" s="44" t="str">
        <f aca="false">IF(N252="","",N252*M252)</f>
        <v/>
      </c>
      <c r="P252" s="51" t="str">
        <f aca="false">IF(OR(O252="",RATE=""),"",O252*RATE)</f>
        <v/>
      </c>
      <c r="Q252" s="42"/>
      <c r="R252" s="40"/>
      <c r="S252" s="40"/>
      <c r="T252" s="40"/>
      <c r="U252" s="40"/>
      <c r="V252" s="40"/>
      <c r="W252" s="40"/>
      <c r="X252" s="40"/>
      <c r="Y252" s="40"/>
      <c r="Z252" s="43"/>
      <c r="AA252" s="43"/>
      <c r="AB252" s="52"/>
      <c r="AC252" s="52"/>
      <c r="AD252" s="52"/>
      <c r="AE252" s="44" t="str">
        <f aca="false">IF(AND(U252="In scope",Z252&lt;&gt;"",J252&lt;&gt;"",N252&lt;&gt;""),Z252*IF(AA252="",J252,AA252)*M252/1000,"")</f>
        <v/>
      </c>
      <c r="AF252" s="44" t="str">
        <f aca="false">IF(AE252="","",O252-AE252)</f>
        <v/>
      </c>
      <c r="AG252" s="46" t="str">
        <f aca="false">IF(AE252="","",N252-Z252*IF(AA252="",J252,AA252)/1000)</f>
        <v/>
      </c>
      <c r="AH252" s="51" t="str">
        <f aca="false">IF(OR(AF252="",RATE=""),"",AF252*RATE)</f>
        <v/>
      </c>
      <c r="AI252" s="51" t="str">
        <f aca="false">IF(AE252="","",IF(AA252="",J252,AA252)*(N(AB252)+N(AC252)))</f>
        <v/>
      </c>
      <c r="AJ252" s="51" t="str">
        <f aca="false">IF(AE252="","",IF(AA252="",J252,AA252)*N(AD252))</f>
        <v/>
      </c>
      <c r="AK252" s="51" t="str">
        <f aca="false">IF(AE252="","",AI252-AJ252)</f>
        <v/>
      </c>
      <c r="AL252" s="53" t="str">
        <f aca="false">IF(OR(AK252="",AH252="",N(AH252)&lt;=0),"",AK252/AH252)</f>
        <v/>
      </c>
    </row>
    <row r="253" customFormat="false" ht="15" hidden="false" customHeight="false" outlineLevel="0" collapsed="false">
      <c r="A253" s="45" t="str">
        <f aca="false">IF(AND(B253="",D253=""),"",ROW()-5)</f>
        <v/>
      </c>
      <c r="B253" s="40"/>
      <c r="C253" s="50" t="str">
        <f aca="false">IF(B253="","",IFERROR(INDEX(Spaces!$A$6:$A$105,MATCH($B253,SPACE_NAMES,0)),""))</f>
        <v/>
      </c>
      <c r="D253" s="40"/>
      <c r="E253" s="40"/>
      <c r="F253" s="40"/>
      <c r="G253" s="45" t="str">
        <f aca="false">IF(D253="","",IFERROR(INDEX(FX_WATTS,MATCH(D253,FX_NAMES,0)),""))</f>
        <v/>
      </c>
      <c r="H253" s="43"/>
      <c r="I253" s="45" t="str">
        <f aca="false">IF(H253&lt;&gt;"",H253,G253)</f>
        <v/>
      </c>
      <c r="J253" s="43"/>
      <c r="K253" s="42"/>
      <c r="L253" s="43"/>
      <c r="M253" s="44" t="str">
        <f aca="false">IF(J253="","",IF(K253&lt;&gt;"",K253,N(IFERROR(INDEX(Spaces!$F$6:$F$105,MATCH($B253,SPACE_NAMES,0)),0)))*IF(L253&lt;&gt;"",L253,N(IFERROR(INDEX(Spaces!$G$6:$G$105,MATCH($B253,SPACE_NAMES,0)),0))))</f>
        <v/>
      </c>
      <c r="N253" s="46" t="str">
        <f aca="false">IF(OR(J253="",I253=""),"",I253*J253/1000)</f>
        <v/>
      </c>
      <c r="O253" s="44" t="str">
        <f aca="false">IF(N253="","",N253*M253)</f>
        <v/>
      </c>
      <c r="P253" s="51" t="str">
        <f aca="false">IF(OR(O253="",RATE=""),"",O253*RATE)</f>
        <v/>
      </c>
      <c r="Q253" s="42"/>
      <c r="R253" s="40"/>
      <c r="S253" s="40"/>
      <c r="T253" s="40"/>
      <c r="U253" s="40"/>
      <c r="V253" s="40"/>
      <c r="W253" s="40"/>
      <c r="X253" s="40"/>
      <c r="Y253" s="40"/>
      <c r="Z253" s="43"/>
      <c r="AA253" s="43"/>
      <c r="AB253" s="52"/>
      <c r="AC253" s="52"/>
      <c r="AD253" s="52"/>
      <c r="AE253" s="44" t="str">
        <f aca="false">IF(AND(U253="In scope",Z253&lt;&gt;"",J253&lt;&gt;"",N253&lt;&gt;""),Z253*IF(AA253="",J253,AA253)*M253/1000,"")</f>
        <v/>
      </c>
      <c r="AF253" s="44" t="str">
        <f aca="false">IF(AE253="","",O253-AE253)</f>
        <v/>
      </c>
      <c r="AG253" s="46" t="str">
        <f aca="false">IF(AE253="","",N253-Z253*IF(AA253="",J253,AA253)/1000)</f>
        <v/>
      </c>
      <c r="AH253" s="51" t="str">
        <f aca="false">IF(OR(AF253="",RATE=""),"",AF253*RATE)</f>
        <v/>
      </c>
      <c r="AI253" s="51" t="str">
        <f aca="false">IF(AE253="","",IF(AA253="",J253,AA253)*(N(AB253)+N(AC253)))</f>
        <v/>
      </c>
      <c r="AJ253" s="51" t="str">
        <f aca="false">IF(AE253="","",IF(AA253="",J253,AA253)*N(AD253))</f>
        <v/>
      </c>
      <c r="AK253" s="51" t="str">
        <f aca="false">IF(AE253="","",AI253-AJ253)</f>
        <v/>
      </c>
      <c r="AL253" s="53" t="str">
        <f aca="false">IF(OR(AK253="",AH253="",N(AH253)&lt;=0),"",AK253/AH253)</f>
        <v/>
      </c>
    </row>
    <row r="254" customFormat="false" ht="15" hidden="false" customHeight="false" outlineLevel="0" collapsed="false">
      <c r="A254" s="45" t="str">
        <f aca="false">IF(AND(B254="",D254=""),"",ROW()-5)</f>
        <v/>
      </c>
      <c r="B254" s="40"/>
      <c r="C254" s="50" t="str">
        <f aca="false">IF(B254="","",IFERROR(INDEX(Spaces!$A$6:$A$105,MATCH($B254,SPACE_NAMES,0)),""))</f>
        <v/>
      </c>
      <c r="D254" s="40"/>
      <c r="E254" s="40"/>
      <c r="F254" s="40"/>
      <c r="G254" s="45" t="str">
        <f aca="false">IF(D254="","",IFERROR(INDEX(FX_WATTS,MATCH(D254,FX_NAMES,0)),""))</f>
        <v/>
      </c>
      <c r="H254" s="43"/>
      <c r="I254" s="45" t="str">
        <f aca="false">IF(H254&lt;&gt;"",H254,G254)</f>
        <v/>
      </c>
      <c r="J254" s="43"/>
      <c r="K254" s="42"/>
      <c r="L254" s="43"/>
      <c r="M254" s="44" t="str">
        <f aca="false">IF(J254="","",IF(K254&lt;&gt;"",K254,N(IFERROR(INDEX(Spaces!$F$6:$F$105,MATCH($B254,SPACE_NAMES,0)),0)))*IF(L254&lt;&gt;"",L254,N(IFERROR(INDEX(Spaces!$G$6:$G$105,MATCH($B254,SPACE_NAMES,0)),0))))</f>
        <v/>
      </c>
      <c r="N254" s="46" t="str">
        <f aca="false">IF(OR(J254="",I254=""),"",I254*J254/1000)</f>
        <v/>
      </c>
      <c r="O254" s="44" t="str">
        <f aca="false">IF(N254="","",N254*M254)</f>
        <v/>
      </c>
      <c r="P254" s="51" t="str">
        <f aca="false">IF(OR(O254="",RATE=""),"",O254*RATE)</f>
        <v/>
      </c>
      <c r="Q254" s="42"/>
      <c r="R254" s="40"/>
      <c r="S254" s="40"/>
      <c r="T254" s="40"/>
      <c r="U254" s="40"/>
      <c r="V254" s="40"/>
      <c r="W254" s="40"/>
      <c r="X254" s="40"/>
      <c r="Y254" s="40"/>
      <c r="Z254" s="43"/>
      <c r="AA254" s="43"/>
      <c r="AB254" s="52"/>
      <c r="AC254" s="52"/>
      <c r="AD254" s="52"/>
      <c r="AE254" s="44" t="str">
        <f aca="false">IF(AND(U254="In scope",Z254&lt;&gt;"",J254&lt;&gt;"",N254&lt;&gt;""),Z254*IF(AA254="",J254,AA254)*M254/1000,"")</f>
        <v/>
      </c>
      <c r="AF254" s="44" t="str">
        <f aca="false">IF(AE254="","",O254-AE254)</f>
        <v/>
      </c>
      <c r="AG254" s="46" t="str">
        <f aca="false">IF(AE254="","",N254-Z254*IF(AA254="",J254,AA254)/1000)</f>
        <v/>
      </c>
      <c r="AH254" s="51" t="str">
        <f aca="false">IF(OR(AF254="",RATE=""),"",AF254*RATE)</f>
        <v/>
      </c>
      <c r="AI254" s="51" t="str">
        <f aca="false">IF(AE254="","",IF(AA254="",J254,AA254)*(N(AB254)+N(AC254)))</f>
        <v/>
      </c>
      <c r="AJ254" s="51" t="str">
        <f aca="false">IF(AE254="","",IF(AA254="",J254,AA254)*N(AD254))</f>
        <v/>
      </c>
      <c r="AK254" s="51" t="str">
        <f aca="false">IF(AE254="","",AI254-AJ254)</f>
        <v/>
      </c>
      <c r="AL254" s="53" t="str">
        <f aca="false">IF(OR(AK254="",AH254="",N(AH254)&lt;=0),"",AK254/AH254)</f>
        <v/>
      </c>
    </row>
    <row r="255" customFormat="false" ht="15" hidden="false" customHeight="false" outlineLevel="0" collapsed="false">
      <c r="A255" s="45" t="str">
        <f aca="false">IF(AND(B255="",D255=""),"",ROW()-5)</f>
        <v/>
      </c>
      <c r="B255" s="40"/>
      <c r="C255" s="50" t="str">
        <f aca="false">IF(B255="","",IFERROR(INDEX(Spaces!$A$6:$A$105,MATCH($B255,SPACE_NAMES,0)),""))</f>
        <v/>
      </c>
      <c r="D255" s="40"/>
      <c r="E255" s="40"/>
      <c r="F255" s="40"/>
      <c r="G255" s="45" t="str">
        <f aca="false">IF(D255="","",IFERROR(INDEX(FX_WATTS,MATCH(D255,FX_NAMES,0)),""))</f>
        <v/>
      </c>
      <c r="H255" s="43"/>
      <c r="I255" s="45" t="str">
        <f aca="false">IF(H255&lt;&gt;"",H255,G255)</f>
        <v/>
      </c>
      <c r="J255" s="43"/>
      <c r="K255" s="42"/>
      <c r="L255" s="43"/>
      <c r="M255" s="44" t="str">
        <f aca="false">IF(J255="","",IF(K255&lt;&gt;"",K255,N(IFERROR(INDEX(Spaces!$F$6:$F$105,MATCH($B255,SPACE_NAMES,0)),0)))*IF(L255&lt;&gt;"",L255,N(IFERROR(INDEX(Spaces!$G$6:$G$105,MATCH($B255,SPACE_NAMES,0)),0))))</f>
        <v/>
      </c>
      <c r="N255" s="46" t="str">
        <f aca="false">IF(OR(J255="",I255=""),"",I255*J255/1000)</f>
        <v/>
      </c>
      <c r="O255" s="44" t="str">
        <f aca="false">IF(N255="","",N255*M255)</f>
        <v/>
      </c>
      <c r="P255" s="51" t="str">
        <f aca="false">IF(OR(O255="",RATE=""),"",O255*RATE)</f>
        <v/>
      </c>
      <c r="Q255" s="42"/>
      <c r="R255" s="40"/>
      <c r="S255" s="40"/>
      <c r="T255" s="40"/>
      <c r="U255" s="40"/>
      <c r="V255" s="40"/>
      <c r="W255" s="40"/>
      <c r="X255" s="40"/>
      <c r="Y255" s="40"/>
      <c r="Z255" s="43"/>
      <c r="AA255" s="43"/>
      <c r="AB255" s="52"/>
      <c r="AC255" s="52"/>
      <c r="AD255" s="52"/>
      <c r="AE255" s="44" t="str">
        <f aca="false">IF(AND(U255="In scope",Z255&lt;&gt;"",J255&lt;&gt;"",N255&lt;&gt;""),Z255*IF(AA255="",J255,AA255)*M255/1000,"")</f>
        <v/>
      </c>
      <c r="AF255" s="44" t="str">
        <f aca="false">IF(AE255="","",O255-AE255)</f>
        <v/>
      </c>
      <c r="AG255" s="46" t="str">
        <f aca="false">IF(AE255="","",N255-Z255*IF(AA255="",J255,AA255)/1000)</f>
        <v/>
      </c>
      <c r="AH255" s="51" t="str">
        <f aca="false">IF(OR(AF255="",RATE=""),"",AF255*RATE)</f>
        <v/>
      </c>
      <c r="AI255" s="51" t="str">
        <f aca="false">IF(AE255="","",IF(AA255="",J255,AA255)*(N(AB255)+N(AC255)))</f>
        <v/>
      </c>
      <c r="AJ255" s="51" t="str">
        <f aca="false">IF(AE255="","",IF(AA255="",J255,AA255)*N(AD255))</f>
        <v/>
      </c>
      <c r="AK255" s="51" t="str">
        <f aca="false">IF(AE255="","",AI255-AJ255)</f>
        <v/>
      </c>
      <c r="AL255" s="53" t="str">
        <f aca="false">IF(OR(AK255="",AH255="",N(AH255)&lt;=0),"",AK255/AH255)</f>
        <v/>
      </c>
    </row>
    <row r="256" customFormat="false" ht="15" hidden="false" customHeight="false" outlineLevel="0" collapsed="false">
      <c r="A256" s="45" t="str">
        <f aca="false">IF(AND(B256="",D256=""),"",ROW()-5)</f>
        <v/>
      </c>
      <c r="B256" s="40"/>
      <c r="C256" s="50" t="str">
        <f aca="false">IF(B256="","",IFERROR(INDEX(Spaces!$A$6:$A$105,MATCH($B256,SPACE_NAMES,0)),""))</f>
        <v/>
      </c>
      <c r="D256" s="40"/>
      <c r="E256" s="40"/>
      <c r="F256" s="40"/>
      <c r="G256" s="45" t="str">
        <f aca="false">IF(D256="","",IFERROR(INDEX(FX_WATTS,MATCH(D256,FX_NAMES,0)),""))</f>
        <v/>
      </c>
      <c r="H256" s="43"/>
      <c r="I256" s="45" t="str">
        <f aca="false">IF(H256&lt;&gt;"",H256,G256)</f>
        <v/>
      </c>
      <c r="J256" s="43"/>
      <c r="K256" s="42"/>
      <c r="L256" s="43"/>
      <c r="M256" s="44" t="str">
        <f aca="false">IF(J256="","",IF(K256&lt;&gt;"",K256,N(IFERROR(INDEX(Spaces!$F$6:$F$105,MATCH($B256,SPACE_NAMES,0)),0)))*IF(L256&lt;&gt;"",L256,N(IFERROR(INDEX(Spaces!$G$6:$G$105,MATCH($B256,SPACE_NAMES,0)),0))))</f>
        <v/>
      </c>
      <c r="N256" s="46" t="str">
        <f aca="false">IF(OR(J256="",I256=""),"",I256*J256/1000)</f>
        <v/>
      </c>
      <c r="O256" s="44" t="str">
        <f aca="false">IF(N256="","",N256*M256)</f>
        <v/>
      </c>
      <c r="P256" s="51" t="str">
        <f aca="false">IF(OR(O256="",RATE=""),"",O256*RATE)</f>
        <v/>
      </c>
      <c r="Q256" s="42"/>
      <c r="R256" s="40"/>
      <c r="S256" s="40"/>
      <c r="T256" s="40"/>
      <c r="U256" s="40"/>
      <c r="V256" s="40"/>
      <c r="W256" s="40"/>
      <c r="X256" s="40"/>
      <c r="Y256" s="40"/>
      <c r="Z256" s="43"/>
      <c r="AA256" s="43"/>
      <c r="AB256" s="52"/>
      <c r="AC256" s="52"/>
      <c r="AD256" s="52"/>
      <c r="AE256" s="44" t="str">
        <f aca="false">IF(AND(U256="In scope",Z256&lt;&gt;"",J256&lt;&gt;"",N256&lt;&gt;""),Z256*IF(AA256="",J256,AA256)*M256/1000,"")</f>
        <v/>
      </c>
      <c r="AF256" s="44" t="str">
        <f aca="false">IF(AE256="","",O256-AE256)</f>
        <v/>
      </c>
      <c r="AG256" s="46" t="str">
        <f aca="false">IF(AE256="","",N256-Z256*IF(AA256="",J256,AA256)/1000)</f>
        <v/>
      </c>
      <c r="AH256" s="51" t="str">
        <f aca="false">IF(OR(AF256="",RATE=""),"",AF256*RATE)</f>
        <v/>
      </c>
      <c r="AI256" s="51" t="str">
        <f aca="false">IF(AE256="","",IF(AA256="",J256,AA256)*(N(AB256)+N(AC256)))</f>
        <v/>
      </c>
      <c r="AJ256" s="51" t="str">
        <f aca="false">IF(AE256="","",IF(AA256="",J256,AA256)*N(AD256))</f>
        <v/>
      </c>
      <c r="AK256" s="51" t="str">
        <f aca="false">IF(AE256="","",AI256-AJ256)</f>
        <v/>
      </c>
      <c r="AL256" s="53" t="str">
        <f aca="false">IF(OR(AK256="",AH256="",N(AH256)&lt;=0),"",AK256/AH256)</f>
        <v/>
      </c>
    </row>
    <row r="257" customFormat="false" ht="15" hidden="false" customHeight="false" outlineLevel="0" collapsed="false">
      <c r="A257" s="45" t="str">
        <f aca="false">IF(AND(B257="",D257=""),"",ROW()-5)</f>
        <v/>
      </c>
      <c r="B257" s="40"/>
      <c r="C257" s="50" t="str">
        <f aca="false">IF(B257="","",IFERROR(INDEX(Spaces!$A$6:$A$105,MATCH($B257,SPACE_NAMES,0)),""))</f>
        <v/>
      </c>
      <c r="D257" s="40"/>
      <c r="E257" s="40"/>
      <c r="F257" s="40"/>
      <c r="G257" s="45" t="str">
        <f aca="false">IF(D257="","",IFERROR(INDEX(FX_WATTS,MATCH(D257,FX_NAMES,0)),""))</f>
        <v/>
      </c>
      <c r="H257" s="43"/>
      <c r="I257" s="45" t="str">
        <f aca="false">IF(H257&lt;&gt;"",H257,G257)</f>
        <v/>
      </c>
      <c r="J257" s="43"/>
      <c r="K257" s="42"/>
      <c r="L257" s="43"/>
      <c r="M257" s="44" t="str">
        <f aca="false">IF(J257="","",IF(K257&lt;&gt;"",K257,N(IFERROR(INDEX(Spaces!$F$6:$F$105,MATCH($B257,SPACE_NAMES,0)),0)))*IF(L257&lt;&gt;"",L257,N(IFERROR(INDEX(Spaces!$G$6:$G$105,MATCH($B257,SPACE_NAMES,0)),0))))</f>
        <v/>
      </c>
      <c r="N257" s="46" t="str">
        <f aca="false">IF(OR(J257="",I257=""),"",I257*J257/1000)</f>
        <v/>
      </c>
      <c r="O257" s="44" t="str">
        <f aca="false">IF(N257="","",N257*M257)</f>
        <v/>
      </c>
      <c r="P257" s="51" t="str">
        <f aca="false">IF(OR(O257="",RATE=""),"",O257*RATE)</f>
        <v/>
      </c>
      <c r="Q257" s="42"/>
      <c r="R257" s="40"/>
      <c r="S257" s="40"/>
      <c r="T257" s="40"/>
      <c r="U257" s="40"/>
      <c r="V257" s="40"/>
      <c r="W257" s="40"/>
      <c r="X257" s="40"/>
      <c r="Y257" s="40"/>
      <c r="Z257" s="43"/>
      <c r="AA257" s="43"/>
      <c r="AB257" s="52"/>
      <c r="AC257" s="52"/>
      <c r="AD257" s="52"/>
      <c r="AE257" s="44" t="str">
        <f aca="false">IF(AND(U257="In scope",Z257&lt;&gt;"",J257&lt;&gt;"",N257&lt;&gt;""),Z257*IF(AA257="",J257,AA257)*M257/1000,"")</f>
        <v/>
      </c>
      <c r="AF257" s="44" t="str">
        <f aca="false">IF(AE257="","",O257-AE257)</f>
        <v/>
      </c>
      <c r="AG257" s="46" t="str">
        <f aca="false">IF(AE257="","",N257-Z257*IF(AA257="",J257,AA257)/1000)</f>
        <v/>
      </c>
      <c r="AH257" s="51" t="str">
        <f aca="false">IF(OR(AF257="",RATE=""),"",AF257*RATE)</f>
        <v/>
      </c>
      <c r="AI257" s="51" t="str">
        <f aca="false">IF(AE257="","",IF(AA257="",J257,AA257)*(N(AB257)+N(AC257)))</f>
        <v/>
      </c>
      <c r="AJ257" s="51" t="str">
        <f aca="false">IF(AE257="","",IF(AA257="",J257,AA257)*N(AD257))</f>
        <v/>
      </c>
      <c r="AK257" s="51" t="str">
        <f aca="false">IF(AE257="","",AI257-AJ257)</f>
        <v/>
      </c>
      <c r="AL257" s="53" t="str">
        <f aca="false">IF(OR(AK257="",AH257="",N(AH257)&lt;=0),"",AK257/AH257)</f>
        <v/>
      </c>
    </row>
    <row r="258" customFormat="false" ht="15" hidden="false" customHeight="false" outlineLevel="0" collapsed="false">
      <c r="A258" s="45" t="str">
        <f aca="false">IF(AND(B258="",D258=""),"",ROW()-5)</f>
        <v/>
      </c>
      <c r="B258" s="40"/>
      <c r="C258" s="50" t="str">
        <f aca="false">IF(B258="","",IFERROR(INDEX(Spaces!$A$6:$A$105,MATCH($B258,SPACE_NAMES,0)),""))</f>
        <v/>
      </c>
      <c r="D258" s="40"/>
      <c r="E258" s="40"/>
      <c r="F258" s="40"/>
      <c r="G258" s="45" t="str">
        <f aca="false">IF(D258="","",IFERROR(INDEX(FX_WATTS,MATCH(D258,FX_NAMES,0)),""))</f>
        <v/>
      </c>
      <c r="H258" s="43"/>
      <c r="I258" s="45" t="str">
        <f aca="false">IF(H258&lt;&gt;"",H258,G258)</f>
        <v/>
      </c>
      <c r="J258" s="43"/>
      <c r="K258" s="42"/>
      <c r="L258" s="43"/>
      <c r="M258" s="44" t="str">
        <f aca="false">IF(J258="","",IF(K258&lt;&gt;"",K258,N(IFERROR(INDEX(Spaces!$F$6:$F$105,MATCH($B258,SPACE_NAMES,0)),0)))*IF(L258&lt;&gt;"",L258,N(IFERROR(INDEX(Spaces!$G$6:$G$105,MATCH($B258,SPACE_NAMES,0)),0))))</f>
        <v/>
      </c>
      <c r="N258" s="46" t="str">
        <f aca="false">IF(OR(J258="",I258=""),"",I258*J258/1000)</f>
        <v/>
      </c>
      <c r="O258" s="44" t="str">
        <f aca="false">IF(N258="","",N258*M258)</f>
        <v/>
      </c>
      <c r="P258" s="51" t="str">
        <f aca="false">IF(OR(O258="",RATE=""),"",O258*RATE)</f>
        <v/>
      </c>
      <c r="Q258" s="42"/>
      <c r="R258" s="40"/>
      <c r="S258" s="40"/>
      <c r="T258" s="40"/>
      <c r="U258" s="40"/>
      <c r="V258" s="40"/>
      <c r="W258" s="40"/>
      <c r="X258" s="40"/>
      <c r="Y258" s="40"/>
      <c r="Z258" s="43"/>
      <c r="AA258" s="43"/>
      <c r="AB258" s="52"/>
      <c r="AC258" s="52"/>
      <c r="AD258" s="52"/>
      <c r="AE258" s="44" t="str">
        <f aca="false">IF(AND(U258="In scope",Z258&lt;&gt;"",J258&lt;&gt;"",N258&lt;&gt;""),Z258*IF(AA258="",J258,AA258)*M258/1000,"")</f>
        <v/>
      </c>
      <c r="AF258" s="44" t="str">
        <f aca="false">IF(AE258="","",O258-AE258)</f>
        <v/>
      </c>
      <c r="AG258" s="46" t="str">
        <f aca="false">IF(AE258="","",N258-Z258*IF(AA258="",J258,AA258)/1000)</f>
        <v/>
      </c>
      <c r="AH258" s="51" t="str">
        <f aca="false">IF(OR(AF258="",RATE=""),"",AF258*RATE)</f>
        <v/>
      </c>
      <c r="AI258" s="51" t="str">
        <f aca="false">IF(AE258="","",IF(AA258="",J258,AA258)*(N(AB258)+N(AC258)))</f>
        <v/>
      </c>
      <c r="AJ258" s="51" t="str">
        <f aca="false">IF(AE258="","",IF(AA258="",J258,AA258)*N(AD258))</f>
        <v/>
      </c>
      <c r="AK258" s="51" t="str">
        <f aca="false">IF(AE258="","",AI258-AJ258)</f>
        <v/>
      </c>
      <c r="AL258" s="53" t="str">
        <f aca="false">IF(OR(AK258="",AH258="",N(AH258)&lt;=0),"",AK258/AH258)</f>
        <v/>
      </c>
    </row>
    <row r="259" customFormat="false" ht="15" hidden="false" customHeight="false" outlineLevel="0" collapsed="false">
      <c r="A259" s="45" t="str">
        <f aca="false">IF(AND(B259="",D259=""),"",ROW()-5)</f>
        <v/>
      </c>
      <c r="B259" s="40"/>
      <c r="C259" s="50" t="str">
        <f aca="false">IF(B259="","",IFERROR(INDEX(Spaces!$A$6:$A$105,MATCH($B259,SPACE_NAMES,0)),""))</f>
        <v/>
      </c>
      <c r="D259" s="40"/>
      <c r="E259" s="40"/>
      <c r="F259" s="40"/>
      <c r="G259" s="45" t="str">
        <f aca="false">IF(D259="","",IFERROR(INDEX(FX_WATTS,MATCH(D259,FX_NAMES,0)),""))</f>
        <v/>
      </c>
      <c r="H259" s="43"/>
      <c r="I259" s="45" t="str">
        <f aca="false">IF(H259&lt;&gt;"",H259,G259)</f>
        <v/>
      </c>
      <c r="J259" s="43"/>
      <c r="K259" s="42"/>
      <c r="L259" s="43"/>
      <c r="M259" s="44" t="str">
        <f aca="false">IF(J259="","",IF(K259&lt;&gt;"",K259,N(IFERROR(INDEX(Spaces!$F$6:$F$105,MATCH($B259,SPACE_NAMES,0)),0)))*IF(L259&lt;&gt;"",L259,N(IFERROR(INDEX(Spaces!$G$6:$G$105,MATCH($B259,SPACE_NAMES,0)),0))))</f>
        <v/>
      </c>
      <c r="N259" s="46" t="str">
        <f aca="false">IF(OR(J259="",I259=""),"",I259*J259/1000)</f>
        <v/>
      </c>
      <c r="O259" s="44" t="str">
        <f aca="false">IF(N259="","",N259*M259)</f>
        <v/>
      </c>
      <c r="P259" s="51" t="str">
        <f aca="false">IF(OR(O259="",RATE=""),"",O259*RATE)</f>
        <v/>
      </c>
      <c r="Q259" s="42"/>
      <c r="R259" s="40"/>
      <c r="S259" s="40"/>
      <c r="T259" s="40"/>
      <c r="U259" s="40"/>
      <c r="V259" s="40"/>
      <c r="W259" s="40"/>
      <c r="X259" s="40"/>
      <c r="Y259" s="40"/>
      <c r="Z259" s="43"/>
      <c r="AA259" s="43"/>
      <c r="AB259" s="52"/>
      <c r="AC259" s="52"/>
      <c r="AD259" s="52"/>
      <c r="AE259" s="44" t="str">
        <f aca="false">IF(AND(U259="In scope",Z259&lt;&gt;"",J259&lt;&gt;"",N259&lt;&gt;""),Z259*IF(AA259="",J259,AA259)*M259/1000,"")</f>
        <v/>
      </c>
      <c r="AF259" s="44" t="str">
        <f aca="false">IF(AE259="","",O259-AE259)</f>
        <v/>
      </c>
      <c r="AG259" s="46" t="str">
        <f aca="false">IF(AE259="","",N259-Z259*IF(AA259="",J259,AA259)/1000)</f>
        <v/>
      </c>
      <c r="AH259" s="51" t="str">
        <f aca="false">IF(OR(AF259="",RATE=""),"",AF259*RATE)</f>
        <v/>
      </c>
      <c r="AI259" s="51" t="str">
        <f aca="false">IF(AE259="","",IF(AA259="",J259,AA259)*(N(AB259)+N(AC259)))</f>
        <v/>
      </c>
      <c r="AJ259" s="51" t="str">
        <f aca="false">IF(AE259="","",IF(AA259="",J259,AA259)*N(AD259))</f>
        <v/>
      </c>
      <c r="AK259" s="51" t="str">
        <f aca="false">IF(AE259="","",AI259-AJ259)</f>
        <v/>
      </c>
      <c r="AL259" s="53" t="str">
        <f aca="false">IF(OR(AK259="",AH259="",N(AH259)&lt;=0),"",AK259/AH259)</f>
        <v/>
      </c>
    </row>
    <row r="260" customFormat="false" ht="15" hidden="false" customHeight="false" outlineLevel="0" collapsed="false">
      <c r="A260" s="45" t="str">
        <f aca="false">IF(AND(B260="",D260=""),"",ROW()-5)</f>
        <v/>
      </c>
      <c r="B260" s="40"/>
      <c r="C260" s="50" t="str">
        <f aca="false">IF(B260="","",IFERROR(INDEX(Spaces!$A$6:$A$105,MATCH($B260,SPACE_NAMES,0)),""))</f>
        <v/>
      </c>
      <c r="D260" s="40"/>
      <c r="E260" s="40"/>
      <c r="F260" s="40"/>
      <c r="G260" s="45" t="str">
        <f aca="false">IF(D260="","",IFERROR(INDEX(FX_WATTS,MATCH(D260,FX_NAMES,0)),""))</f>
        <v/>
      </c>
      <c r="H260" s="43"/>
      <c r="I260" s="45" t="str">
        <f aca="false">IF(H260&lt;&gt;"",H260,G260)</f>
        <v/>
      </c>
      <c r="J260" s="43"/>
      <c r="K260" s="42"/>
      <c r="L260" s="43"/>
      <c r="M260" s="44" t="str">
        <f aca="false">IF(J260="","",IF(K260&lt;&gt;"",K260,N(IFERROR(INDEX(Spaces!$F$6:$F$105,MATCH($B260,SPACE_NAMES,0)),0)))*IF(L260&lt;&gt;"",L260,N(IFERROR(INDEX(Spaces!$G$6:$G$105,MATCH($B260,SPACE_NAMES,0)),0))))</f>
        <v/>
      </c>
      <c r="N260" s="46" t="str">
        <f aca="false">IF(OR(J260="",I260=""),"",I260*J260/1000)</f>
        <v/>
      </c>
      <c r="O260" s="44" t="str">
        <f aca="false">IF(N260="","",N260*M260)</f>
        <v/>
      </c>
      <c r="P260" s="51" t="str">
        <f aca="false">IF(OR(O260="",RATE=""),"",O260*RATE)</f>
        <v/>
      </c>
      <c r="Q260" s="42"/>
      <c r="R260" s="40"/>
      <c r="S260" s="40"/>
      <c r="T260" s="40"/>
      <c r="U260" s="40"/>
      <c r="V260" s="40"/>
      <c r="W260" s="40"/>
      <c r="X260" s="40"/>
      <c r="Y260" s="40"/>
      <c r="Z260" s="43"/>
      <c r="AA260" s="43"/>
      <c r="AB260" s="52"/>
      <c r="AC260" s="52"/>
      <c r="AD260" s="52"/>
      <c r="AE260" s="44" t="str">
        <f aca="false">IF(AND(U260="In scope",Z260&lt;&gt;"",J260&lt;&gt;"",N260&lt;&gt;""),Z260*IF(AA260="",J260,AA260)*M260/1000,"")</f>
        <v/>
      </c>
      <c r="AF260" s="44" t="str">
        <f aca="false">IF(AE260="","",O260-AE260)</f>
        <v/>
      </c>
      <c r="AG260" s="46" t="str">
        <f aca="false">IF(AE260="","",N260-Z260*IF(AA260="",J260,AA260)/1000)</f>
        <v/>
      </c>
      <c r="AH260" s="51" t="str">
        <f aca="false">IF(OR(AF260="",RATE=""),"",AF260*RATE)</f>
        <v/>
      </c>
      <c r="AI260" s="51" t="str">
        <f aca="false">IF(AE260="","",IF(AA260="",J260,AA260)*(N(AB260)+N(AC260)))</f>
        <v/>
      </c>
      <c r="AJ260" s="51" t="str">
        <f aca="false">IF(AE260="","",IF(AA260="",J260,AA260)*N(AD260))</f>
        <v/>
      </c>
      <c r="AK260" s="51" t="str">
        <f aca="false">IF(AE260="","",AI260-AJ260)</f>
        <v/>
      </c>
      <c r="AL260" s="53" t="str">
        <f aca="false">IF(OR(AK260="",AH260="",N(AH260)&lt;=0),"",AK260/AH260)</f>
        <v/>
      </c>
    </row>
    <row r="261" customFormat="false" ht="15" hidden="false" customHeight="false" outlineLevel="0" collapsed="false">
      <c r="A261" s="45" t="str">
        <f aca="false">IF(AND(B261="",D261=""),"",ROW()-5)</f>
        <v/>
      </c>
      <c r="B261" s="40"/>
      <c r="C261" s="50" t="str">
        <f aca="false">IF(B261="","",IFERROR(INDEX(Spaces!$A$6:$A$105,MATCH($B261,SPACE_NAMES,0)),""))</f>
        <v/>
      </c>
      <c r="D261" s="40"/>
      <c r="E261" s="40"/>
      <c r="F261" s="40"/>
      <c r="G261" s="45" t="str">
        <f aca="false">IF(D261="","",IFERROR(INDEX(FX_WATTS,MATCH(D261,FX_NAMES,0)),""))</f>
        <v/>
      </c>
      <c r="H261" s="43"/>
      <c r="I261" s="45" t="str">
        <f aca="false">IF(H261&lt;&gt;"",H261,G261)</f>
        <v/>
      </c>
      <c r="J261" s="43"/>
      <c r="K261" s="42"/>
      <c r="L261" s="43"/>
      <c r="M261" s="44" t="str">
        <f aca="false">IF(J261="","",IF(K261&lt;&gt;"",K261,N(IFERROR(INDEX(Spaces!$F$6:$F$105,MATCH($B261,SPACE_NAMES,0)),0)))*IF(L261&lt;&gt;"",L261,N(IFERROR(INDEX(Spaces!$G$6:$G$105,MATCH($B261,SPACE_NAMES,0)),0))))</f>
        <v/>
      </c>
      <c r="N261" s="46" t="str">
        <f aca="false">IF(OR(J261="",I261=""),"",I261*J261/1000)</f>
        <v/>
      </c>
      <c r="O261" s="44" t="str">
        <f aca="false">IF(N261="","",N261*M261)</f>
        <v/>
      </c>
      <c r="P261" s="51" t="str">
        <f aca="false">IF(OR(O261="",RATE=""),"",O261*RATE)</f>
        <v/>
      </c>
      <c r="Q261" s="42"/>
      <c r="R261" s="40"/>
      <c r="S261" s="40"/>
      <c r="T261" s="40"/>
      <c r="U261" s="40"/>
      <c r="V261" s="40"/>
      <c r="W261" s="40"/>
      <c r="X261" s="40"/>
      <c r="Y261" s="40"/>
      <c r="Z261" s="43"/>
      <c r="AA261" s="43"/>
      <c r="AB261" s="52"/>
      <c r="AC261" s="52"/>
      <c r="AD261" s="52"/>
      <c r="AE261" s="44" t="str">
        <f aca="false">IF(AND(U261="In scope",Z261&lt;&gt;"",J261&lt;&gt;"",N261&lt;&gt;""),Z261*IF(AA261="",J261,AA261)*M261/1000,"")</f>
        <v/>
      </c>
      <c r="AF261" s="44" t="str">
        <f aca="false">IF(AE261="","",O261-AE261)</f>
        <v/>
      </c>
      <c r="AG261" s="46" t="str">
        <f aca="false">IF(AE261="","",N261-Z261*IF(AA261="",J261,AA261)/1000)</f>
        <v/>
      </c>
      <c r="AH261" s="51" t="str">
        <f aca="false">IF(OR(AF261="",RATE=""),"",AF261*RATE)</f>
        <v/>
      </c>
      <c r="AI261" s="51" t="str">
        <f aca="false">IF(AE261="","",IF(AA261="",J261,AA261)*(N(AB261)+N(AC261)))</f>
        <v/>
      </c>
      <c r="AJ261" s="51" t="str">
        <f aca="false">IF(AE261="","",IF(AA261="",J261,AA261)*N(AD261))</f>
        <v/>
      </c>
      <c r="AK261" s="51" t="str">
        <f aca="false">IF(AE261="","",AI261-AJ261)</f>
        <v/>
      </c>
      <c r="AL261" s="53" t="str">
        <f aca="false">IF(OR(AK261="",AH261="",N(AH261)&lt;=0),"",AK261/AH261)</f>
        <v/>
      </c>
    </row>
    <row r="262" customFormat="false" ht="15" hidden="false" customHeight="false" outlineLevel="0" collapsed="false">
      <c r="A262" s="45" t="str">
        <f aca="false">IF(AND(B262="",D262=""),"",ROW()-5)</f>
        <v/>
      </c>
      <c r="B262" s="40"/>
      <c r="C262" s="50" t="str">
        <f aca="false">IF(B262="","",IFERROR(INDEX(Spaces!$A$6:$A$105,MATCH($B262,SPACE_NAMES,0)),""))</f>
        <v/>
      </c>
      <c r="D262" s="40"/>
      <c r="E262" s="40"/>
      <c r="F262" s="40"/>
      <c r="G262" s="45" t="str">
        <f aca="false">IF(D262="","",IFERROR(INDEX(FX_WATTS,MATCH(D262,FX_NAMES,0)),""))</f>
        <v/>
      </c>
      <c r="H262" s="43"/>
      <c r="I262" s="45" t="str">
        <f aca="false">IF(H262&lt;&gt;"",H262,G262)</f>
        <v/>
      </c>
      <c r="J262" s="43"/>
      <c r="K262" s="42"/>
      <c r="L262" s="43"/>
      <c r="M262" s="44" t="str">
        <f aca="false">IF(J262="","",IF(K262&lt;&gt;"",K262,N(IFERROR(INDEX(Spaces!$F$6:$F$105,MATCH($B262,SPACE_NAMES,0)),0)))*IF(L262&lt;&gt;"",L262,N(IFERROR(INDEX(Spaces!$G$6:$G$105,MATCH($B262,SPACE_NAMES,0)),0))))</f>
        <v/>
      </c>
      <c r="N262" s="46" t="str">
        <f aca="false">IF(OR(J262="",I262=""),"",I262*J262/1000)</f>
        <v/>
      </c>
      <c r="O262" s="44" t="str">
        <f aca="false">IF(N262="","",N262*M262)</f>
        <v/>
      </c>
      <c r="P262" s="51" t="str">
        <f aca="false">IF(OR(O262="",RATE=""),"",O262*RATE)</f>
        <v/>
      </c>
      <c r="Q262" s="42"/>
      <c r="R262" s="40"/>
      <c r="S262" s="40"/>
      <c r="T262" s="40"/>
      <c r="U262" s="40"/>
      <c r="V262" s="40"/>
      <c r="W262" s="40"/>
      <c r="X262" s="40"/>
      <c r="Y262" s="40"/>
      <c r="Z262" s="43"/>
      <c r="AA262" s="43"/>
      <c r="AB262" s="52"/>
      <c r="AC262" s="52"/>
      <c r="AD262" s="52"/>
      <c r="AE262" s="44" t="str">
        <f aca="false">IF(AND(U262="In scope",Z262&lt;&gt;"",J262&lt;&gt;"",N262&lt;&gt;""),Z262*IF(AA262="",J262,AA262)*M262/1000,"")</f>
        <v/>
      </c>
      <c r="AF262" s="44" t="str">
        <f aca="false">IF(AE262="","",O262-AE262)</f>
        <v/>
      </c>
      <c r="AG262" s="46" t="str">
        <f aca="false">IF(AE262="","",N262-Z262*IF(AA262="",J262,AA262)/1000)</f>
        <v/>
      </c>
      <c r="AH262" s="51" t="str">
        <f aca="false">IF(OR(AF262="",RATE=""),"",AF262*RATE)</f>
        <v/>
      </c>
      <c r="AI262" s="51" t="str">
        <f aca="false">IF(AE262="","",IF(AA262="",J262,AA262)*(N(AB262)+N(AC262)))</f>
        <v/>
      </c>
      <c r="AJ262" s="51" t="str">
        <f aca="false">IF(AE262="","",IF(AA262="",J262,AA262)*N(AD262))</f>
        <v/>
      </c>
      <c r="AK262" s="51" t="str">
        <f aca="false">IF(AE262="","",AI262-AJ262)</f>
        <v/>
      </c>
      <c r="AL262" s="53" t="str">
        <f aca="false">IF(OR(AK262="",AH262="",N(AH262)&lt;=0),"",AK262/AH262)</f>
        <v/>
      </c>
    </row>
    <row r="263" customFormat="false" ht="15" hidden="false" customHeight="false" outlineLevel="0" collapsed="false">
      <c r="A263" s="45" t="str">
        <f aca="false">IF(AND(B263="",D263=""),"",ROW()-5)</f>
        <v/>
      </c>
      <c r="B263" s="40"/>
      <c r="C263" s="50" t="str">
        <f aca="false">IF(B263="","",IFERROR(INDEX(Spaces!$A$6:$A$105,MATCH($B263,SPACE_NAMES,0)),""))</f>
        <v/>
      </c>
      <c r="D263" s="40"/>
      <c r="E263" s="40"/>
      <c r="F263" s="40"/>
      <c r="G263" s="45" t="str">
        <f aca="false">IF(D263="","",IFERROR(INDEX(FX_WATTS,MATCH(D263,FX_NAMES,0)),""))</f>
        <v/>
      </c>
      <c r="H263" s="43"/>
      <c r="I263" s="45" t="str">
        <f aca="false">IF(H263&lt;&gt;"",H263,G263)</f>
        <v/>
      </c>
      <c r="J263" s="43"/>
      <c r="K263" s="42"/>
      <c r="L263" s="43"/>
      <c r="M263" s="44" t="str">
        <f aca="false">IF(J263="","",IF(K263&lt;&gt;"",K263,N(IFERROR(INDEX(Spaces!$F$6:$F$105,MATCH($B263,SPACE_NAMES,0)),0)))*IF(L263&lt;&gt;"",L263,N(IFERROR(INDEX(Spaces!$G$6:$G$105,MATCH($B263,SPACE_NAMES,0)),0))))</f>
        <v/>
      </c>
      <c r="N263" s="46" t="str">
        <f aca="false">IF(OR(J263="",I263=""),"",I263*J263/1000)</f>
        <v/>
      </c>
      <c r="O263" s="44" t="str">
        <f aca="false">IF(N263="","",N263*M263)</f>
        <v/>
      </c>
      <c r="P263" s="51" t="str">
        <f aca="false">IF(OR(O263="",RATE=""),"",O263*RATE)</f>
        <v/>
      </c>
      <c r="Q263" s="42"/>
      <c r="R263" s="40"/>
      <c r="S263" s="40"/>
      <c r="T263" s="40"/>
      <c r="U263" s="40"/>
      <c r="V263" s="40"/>
      <c r="W263" s="40"/>
      <c r="X263" s="40"/>
      <c r="Y263" s="40"/>
      <c r="Z263" s="43"/>
      <c r="AA263" s="43"/>
      <c r="AB263" s="52"/>
      <c r="AC263" s="52"/>
      <c r="AD263" s="52"/>
      <c r="AE263" s="44" t="str">
        <f aca="false">IF(AND(U263="In scope",Z263&lt;&gt;"",J263&lt;&gt;"",N263&lt;&gt;""),Z263*IF(AA263="",J263,AA263)*M263/1000,"")</f>
        <v/>
      </c>
      <c r="AF263" s="44" t="str">
        <f aca="false">IF(AE263="","",O263-AE263)</f>
        <v/>
      </c>
      <c r="AG263" s="46" t="str">
        <f aca="false">IF(AE263="","",N263-Z263*IF(AA263="",J263,AA263)/1000)</f>
        <v/>
      </c>
      <c r="AH263" s="51" t="str">
        <f aca="false">IF(OR(AF263="",RATE=""),"",AF263*RATE)</f>
        <v/>
      </c>
      <c r="AI263" s="51" t="str">
        <f aca="false">IF(AE263="","",IF(AA263="",J263,AA263)*(N(AB263)+N(AC263)))</f>
        <v/>
      </c>
      <c r="AJ263" s="51" t="str">
        <f aca="false">IF(AE263="","",IF(AA263="",J263,AA263)*N(AD263))</f>
        <v/>
      </c>
      <c r="AK263" s="51" t="str">
        <f aca="false">IF(AE263="","",AI263-AJ263)</f>
        <v/>
      </c>
      <c r="AL263" s="53" t="str">
        <f aca="false">IF(OR(AK263="",AH263="",N(AH263)&lt;=0),"",AK263/AH263)</f>
        <v/>
      </c>
    </row>
    <row r="264" customFormat="false" ht="15" hidden="false" customHeight="false" outlineLevel="0" collapsed="false">
      <c r="A264" s="45" t="str">
        <f aca="false">IF(AND(B264="",D264=""),"",ROW()-5)</f>
        <v/>
      </c>
      <c r="B264" s="40"/>
      <c r="C264" s="50" t="str">
        <f aca="false">IF(B264="","",IFERROR(INDEX(Spaces!$A$6:$A$105,MATCH($B264,SPACE_NAMES,0)),""))</f>
        <v/>
      </c>
      <c r="D264" s="40"/>
      <c r="E264" s="40"/>
      <c r="F264" s="40"/>
      <c r="G264" s="45" t="str">
        <f aca="false">IF(D264="","",IFERROR(INDEX(FX_WATTS,MATCH(D264,FX_NAMES,0)),""))</f>
        <v/>
      </c>
      <c r="H264" s="43"/>
      <c r="I264" s="45" t="str">
        <f aca="false">IF(H264&lt;&gt;"",H264,G264)</f>
        <v/>
      </c>
      <c r="J264" s="43"/>
      <c r="K264" s="42"/>
      <c r="L264" s="43"/>
      <c r="M264" s="44" t="str">
        <f aca="false">IF(J264="","",IF(K264&lt;&gt;"",K264,N(IFERROR(INDEX(Spaces!$F$6:$F$105,MATCH($B264,SPACE_NAMES,0)),0)))*IF(L264&lt;&gt;"",L264,N(IFERROR(INDEX(Spaces!$G$6:$G$105,MATCH($B264,SPACE_NAMES,0)),0))))</f>
        <v/>
      </c>
      <c r="N264" s="46" t="str">
        <f aca="false">IF(OR(J264="",I264=""),"",I264*J264/1000)</f>
        <v/>
      </c>
      <c r="O264" s="44" t="str">
        <f aca="false">IF(N264="","",N264*M264)</f>
        <v/>
      </c>
      <c r="P264" s="51" t="str">
        <f aca="false">IF(OR(O264="",RATE=""),"",O264*RATE)</f>
        <v/>
      </c>
      <c r="Q264" s="42"/>
      <c r="R264" s="40"/>
      <c r="S264" s="40"/>
      <c r="T264" s="40"/>
      <c r="U264" s="40"/>
      <c r="V264" s="40"/>
      <c r="W264" s="40"/>
      <c r="X264" s="40"/>
      <c r="Y264" s="40"/>
      <c r="Z264" s="43"/>
      <c r="AA264" s="43"/>
      <c r="AB264" s="52"/>
      <c r="AC264" s="52"/>
      <c r="AD264" s="52"/>
      <c r="AE264" s="44" t="str">
        <f aca="false">IF(AND(U264="In scope",Z264&lt;&gt;"",J264&lt;&gt;"",N264&lt;&gt;""),Z264*IF(AA264="",J264,AA264)*M264/1000,"")</f>
        <v/>
      </c>
      <c r="AF264" s="44" t="str">
        <f aca="false">IF(AE264="","",O264-AE264)</f>
        <v/>
      </c>
      <c r="AG264" s="46" t="str">
        <f aca="false">IF(AE264="","",N264-Z264*IF(AA264="",J264,AA264)/1000)</f>
        <v/>
      </c>
      <c r="AH264" s="51" t="str">
        <f aca="false">IF(OR(AF264="",RATE=""),"",AF264*RATE)</f>
        <v/>
      </c>
      <c r="AI264" s="51" t="str">
        <f aca="false">IF(AE264="","",IF(AA264="",J264,AA264)*(N(AB264)+N(AC264)))</f>
        <v/>
      </c>
      <c r="AJ264" s="51" t="str">
        <f aca="false">IF(AE264="","",IF(AA264="",J264,AA264)*N(AD264))</f>
        <v/>
      </c>
      <c r="AK264" s="51" t="str">
        <f aca="false">IF(AE264="","",AI264-AJ264)</f>
        <v/>
      </c>
      <c r="AL264" s="53" t="str">
        <f aca="false">IF(OR(AK264="",AH264="",N(AH264)&lt;=0),"",AK264/AH264)</f>
        <v/>
      </c>
    </row>
    <row r="265" customFormat="false" ht="15" hidden="false" customHeight="false" outlineLevel="0" collapsed="false">
      <c r="A265" s="45" t="str">
        <f aca="false">IF(AND(B265="",D265=""),"",ROW()-5)</f>
        <v/>
      </c>
      <c r="B265" s="40"/>
      <c r="C265" s="50" t="str">
        <f aca="false">IF(B265="","",IFERROR(INDEX(Spaces!$A$6:$A$105,MATCH($B265,SPACE_NAMES,0)),""))</f>
        <v/>
      </c>
      <c r="D265" s="40"/>
      <c r="E265" s="40"/>
      <c r="F265" s="40"/>
      <c r="G265" s="45" t="str">
        <f aca="false">IF(D265="","",IFERROR(INDEX(FX_WATTS,MATCH(D265,FX_NAMES,0)),""))</f>
        <v/>
      </c>
      <c r="H265" s="43"/>
      <c r="I265" s="45" t="str">
        <f aca="false">IF(H265&lt;&gt;"",H265,G265)</f>
        <v/>
      </c>
      <c r="J265" s="43"/>
      <c r="K265" s="42"/>
      <c r="L265" s="43"/>
      <c r="M265" s="44" t="str">
        <f aca="false">IF(J265="","",IF(K265&lt;&gt;"",K265,N(IFERROR(INDEX(Spaces!$F$6:$F$105,MATCH($B265,SPACE_NAMES,0)),0)))*IF(L265&lt;&gt;"",L265,N(IFERROR(INDEX(Spaces!$G$6:$G$105,MATCH($B265,SPACE_NAMES,0)),0))))</f>
        <v/>
      </c>
      <c r="N265" s="46" t="str">
        <f aca="false">IF(OR(J265="",I265=""),"",I265*J265/1000)</f>
        <v/>
      </c>
      <c r="O265" s="44" t="str">
        <f aca="false">IF(N265="","",N265*M265)</f>
        <v/>
      </c>
      <c r="P265" s="51" t="str">
        <f aca="false">IF(OR(O265="",RATE=""),"",O265*RATE)</f>
        <v/>
      </c>
      <c r="Q265" s="42"/>
      <c r="R265" s="40"/>
      <c r="S265" s="40"/>
      <c r="T265" s="40"/>
      <c r="U265" s="40"/>
      <c r="V265" s="40"/>
      <c r="W265" s="40"/>
      <c r="X265" s="40"/>
      <c r="Y265" s="40"/>
      <c r="Z265" s="43"/>
      <c r="AA265" s="43"/>
      <c r="AB265" s="52"/>
      <c r="AC265" s="52"/>
      <c r="AD265" s="52"/>
      <c r="AE265" s="44" t="str">
        <f aca="false">IF(AND(U265="In scope",Z265&lt;&gt;"",J265&lt;&gt;"",N265&lt;&gt;""),Z265*IF(AA265="",J265,AA265)*M265/1000,"")</f>
        <v/>
      </c>
      <c r="AF265" s="44" t="str">
        <f aca="false">IF(AE265="","",O265-AE265)</f>
        <v/>
      </c>
      <c r="AG265" s="46" t="str">
        <f aca="false">IF(AE265="","",N265-Z265*IF(AA265="",J265,AA265)/1000)</f>
        <v/>
      </c>
      <c r="AH265" s="51" t="str">
        <f aca="false">IF(OR(AF265="",RATE=""),"",AF265*RATE)</f>
        <v/>
      </c>
      <c r="AI265" s="51" t="str">
        <f aca="false">IF(AE265="","",IF(AA265="",J265,AA265)*(N(AB265)+N(AC265)))</f>
        <v/>
      </c>
      <c r="AJ265" s="51" t="str">
        <f aca="false">IF(AE265="","",IF(AA265="",J265,AA265)*N(AD265))</f>
        <v/>
      </c>
      <c r="AK265" s="51" t="str">
        <f aca="false">IF(AE265="","",AI265-AJ265)</f>
        <v/>
      </c>
      <c r="AL265" s="53" t="str">
        <f aca="false">IF(OR(AK265="",AH265="",N(AH265)&lt;=0),"",AK265/AH265)</f>
        <v/>
      </c>
    </row>
    <row r="266" customFormat="false" ht="15" hidden="false" customHeight="false" outlineLevel="0" collapsed="false">
      <c r="A266" s="45" t="str">
        <f aca="false">IF(AND(B266="",D266=""),"",ROW()-5)</f>
        <v/>
      </c>
      <c r="B266" s="40"/>
      <c r="C266" s="50" t="str">
        <f aca="false">IF(B266="","",IFERROR(INDEX(Spaces!$A$6:$A$105,MATCH($B266,SPACE_NAMES,0)),""))</f>
        <v/>
      </c>
      <c r="D266" s="40"/>
      <c r="E266" s="40"/>
      <c r="F266" s="40"/>
      <c r="G266" s="45" t="str">
        <f aca="false">IF(D266="","",IFERROR(INDEX(FX_WATTS,MATCH(D266,FX_NAMES,0)),""))</f>
        <v/>
      </c>
      <c r="H266" s="43"/>
      <c r="I266" s="45" t="str">
        <f aca="false">IF(H266&lt;&gt;"",H266,G266)</f>
        <v/>
      </c>
      <c r="J266" s="43"/>
      <c r="K266" s="42"/>
      <c r="L266" s="43"/>
      <c r="M266" s="44" t="str">
        <f aca="false">IF(J266="","",IF(K266&lt;&gt;"",K266,N(IFERROR(INDEX(Spaces!$F$6:$F$105,MATCH($B266,SPACE_NAMES,0)),0)))*IF(L266&lt;&gt;"",L266,N(IFERROR(INDEX(Spaces!$G$6:$G$105,MATCH($B266,SPACE_NAMES,0)),0))))</f>
        <v/>
      </c>
      <c r="N266" s="46" t="str">
        <f aca="false">IF(OR(J266="",I266=""),"",I266*J266/1000)</f>
        <v/>
      </c>
      <c r="O266" s="44" t="str">
        <f aca="false">IF(N266="","",N266*M266)</f>
        <v/>
      </c>
      <c r="P266" s="51" t="str">
        <f aca="false">IF(OR(O266="",RATE=""),"",O266*RATE)</f>
        <v/>
      </c>
      <c r="Q266" s="42"/>
      <c r="R266" s="40"/>
      <c r="S266" s="40"/>
      <c r="T266" s="40"/>
      <c r="U266" s="40"/>
      <c r="V266" s="40"/>
      <c r="W266" s="40"/>
      <c r="X266" s="40"/>
      <c r="Y266" s="40"/>
      <c r="Z266" s="43"/>
      <c r="AA266" s="43"/>
      <c r="AB266" s="52"/>
      <c r="AC266" s="52"/>
      <c r="AD266" s="52"/>
      <c r="AE266" s="44" t="str">
        <f aca="false">IF(AND(U266="In scope",Z266&lt;&gt;"",J266&lt;&gt;"",N266&lt;&gt;""),Z266*IF(AA266="",J266,AA266)*M266/1000,"")</f>
        <v/>
      </c>
      <c r="AF266" s="44" t="str">
        <f aca="false">IF(AE266="","",O266-AE266)</f>
        <v/>
      </c>
      <c r="AG266" s="46" t="str">
        <f aca="false">IF(AE266="","",N266-Z266*IF(AA266="",J266,AA266)/1000)</f>
        <v/>
      </c>
      <c r="AH266" s="51" t="str">
        <f aca="false">IF(OR(AF266="",RATE=""),"",AF266*RATE)</f>
        <v/>
      </c>
      <c r="AI266" s="51" t="str">
        <f aca="false">IF(AE266="","",IF(AA266="",J266,AA266)*(N(AB266)+N(AC266)))</f>
        <v/>
      </c>
      <c r="AJ266" s="51" t="str">
        <f aca="false">IF(AE266="","",IF(AA266="",J266,AA266)*N(AD266))</f>
        <v/>
      </c>
      <c r="AK266" s="51" t="str">
        <f aca="false">IF(AE266="","",AI266-AJ266)</f>
        <v/>
      </c>
      <c r="AL266" s="53" t="str">
        <f aca="false">IF(OR(AK266="",AH266="",N(AH266)&lt;=0),"",AK266/AH266)</f>
        <v/>
      </c>
    </row>
    <row r="267" customFormat="false" ht="15" hidden="false" customHeight="false" outlineLevel="0" collapsed="false">
      <c r="A267" s="45" t="str">
        <f aca="false">IF(AND(B267="",D267=""),"",ROW()-5)</f>
        <v/>
      </c>
      <c r="B267" s="40"/>
      <c r="C267" s="50" t="str">
        <f aca="false">IF(B267="","",IFERROR(INDEX(Spaces!$A$6:$A$105,MATCH($B267,SPACE_NAMES,0)),""))</f>
        <v/>
      </c>
      <c r="D267" s="40"/>
      <c r="E267" s="40"/>
      <c r="F267" s="40"/>
      <c r="G267" s="45" t="str">
        <f aca="false">IF(D267="","",IFERROR(INDEX(FX_WATTS,MATCH(D267,FX_NAMES,0)),""))</f>
        <v/>
      </c>
      <c r="H267" s="43"/>
      <c r="I267" s="45" t="str">
        <f aca="false">IF(H267&lt;&gt;"",H267,G267)</f>
        <v/>
      </c>
      <c r="J267" s="43"/>
      <c r="K267" s="42"/>
      <c r="L267" s="43"/>
      <c r="M267" s="44" t="str">
        <f aca="false">IF(J267="","",IF(K267&lt;&gt;"",K267,N(IFERROR(INDEX(Spaces!$F$6:$F$105,MATCH($B267,SPACE_NAMES,0)),0)))*IF(L267&lt;&gt;"",L267,N(IFERROR(INDEX(Spaces!$G$6:$G$105,MATCH($B267,SPACE_NAMES,0)),0))))</f>
        <v/>
      </c>
      <c r="N267" s="46" t="str">
        <f aca="false">IF(OR(J267="",I267=""),"",I267*J267/1000)</f>
        <v/>
      </c>
      <c r="O267" s="44" t="str">
        <f aca="false">IF(N267="","",N267*M267)</f>
        <v/>
      </c>
      <c r="P267" s="51" t="str">
        <f aca="false">IF(OR(O267="",RATE=""),"",O267*RATE)</f>
        <v/>
      </c>
      <c r="Q267" s="42"/>
      <c r="R267" s="40"/>
      <c r="S267" s="40"/>
      <c r="T267" s="40"/>
      <c r="U267" s="40"/>
      <c r="V267" s="40"/>
      <c r="W267" s="40"/>
      <c r="X267" s="40"/>
      <c r="Y267" s="40"/>
      <c r="Z267" s="43"/>
      <c r="AA267" s="43"/>
      <c r="AB267" s="52"/>
      <c r="AC267" s="52"/>
      <c r="AD267" s="52"/>
      <c r="AE267" s="44" t="str">
        <f aca="false">IF(AND(U267="In scope",Z267&lt;&gt;"",J267&lt;&gt;"",N267&lt;&gt;""),Z267*IF(AA267="",J267,AA267)*M267/1000,"")</f>
        <v/>
      </c>
      <c r="AF267" s="44" t="str">
        <f aca="false">IF(AE267="","",O267-AE267)</f>
        <v/>
      </c>
      <c r="AG267" s="46" t="str">
        <f aca="false">IF(AE267="","",N267-Z267*IF(AA267="",J267,AA267)/1000)</f>
        <v/>
      </c>
      <c r="AH267" s="51" t="str">
        <f aca="false">IF(OR(AF267="",RATE=""),"",AF267*RATE)</f>
        <v/>
      </c>
      <c r="AI267" s="51" t="str">
        <f aca="false">IF(AE267="","",IF(AA267="",J267,AA267)*(N(AB267)+N(AC267)))</f>
        <v/>
      </c>
      <c r="AJ267" s="51" t="str">
        <f aca="false">IF(AE267="","",IF(AA267="",J267,AA267)*N(AD267))</f>
        <v/>
      </c>
      <c r="AK267" s="51" t="str">
        <f aca="false">IF(AE267="","",AI267-AJ267)</f>
        <v/>
      </c>
      <c r="AL267" s="53" t="str">
        <f aca="false">IF(OR(AK267="",AH267="",N(AH267)&lt;=0),"",AK267/AH267)</f>
        <v/>
      </c>
    </row>
    <row r="268" customFormat="false" ht="15" hidden="false" customHeight="false" outlineLevel="0" collapsed="false">
      <c r="A268" s="45" t="str">
        <f aca="false">IF(AND(B268="",D268=""),"",ROW()-5)</f>
        <v/>
      </c>
      <c r="B268" s="40"/>
      <c r="C268" s="50" t="str">
        <f aca="false">IF(B268="","",IFERROR(INDEX(Spaces!$A$6:$A$105,MATCH($B268,SPACE_NAMES,0)),""))</f>
        <v/>
      </c>
      <c r="D268" s="40"/>
      <c r="E268" s="40"/>
      <c r="F268" s="40"/>
      <c r="G268" s="45" t="str">
        <f aca="false">IF(D268="","",IFERROR(INDEX(FX_WATTS,MATCH(D268,FX_NAMES,0)),""))</f>
        <v/>
      </c>
      <c r="H268" s="43"/>
      <c r="I268" s="45" t="str">
        <f aca="false">IF(H268&lt;&gt;"",H268,G268)</f>
        <v/>
      </c>
      <c r="J268" s="43"/>
      <c r="K268" s="42"/>
      <c r="L268" s="43"/>
      <c r="M268" s="44" t="str">
        <f aca="false">IF(J268="","",IF(K268&lt;&gt;"",K268,N(IFERROR(INDEX(Spaces!$F$6:$F$105,MATCH($B268,SPACE_NAMES,0)),0)))*IF(L268&lt;&gt;"",L268,N(IFERROR(INDEX(Spaces!$G$6:$G$105,MATCH($B268,SPACE_NAMES,0)),0))))</f>
        <v/>
      </c>
      <c r="N268" s="46" t="str">
        <f aca="false">IF(OR(J268="",I268=""),"",I268*J268/1000)</f>
        <v/>
      </c>
      <c r="O268" s="44" t="str">
        <f aca="false">IF(N268="","",N268*M268)</f>
        <v/>
      </c>
      <c r="P268" s="51" t="str">
        <f aca="false">IF(OR(O268="",RATE=""),"",O268*RATE)</f>
        <v/>
      </c>
      <c r="Q268" s="42"/>
      <c r="R268" s="40"/>
      <c r="S268" s="40"/>
      <c r="T268" s="40"/>
      <c r="U268" s="40"/>
      <c r="V268" s="40"/>
      <c r="W268" s="40"/>
      <c r="X268" s="40"/>
      <c r="Y268" s="40"/>
      <c r="Z268" s="43"/>
      <c r="AA268" s="43"/>
      <c r="AB268" s="52"/>
      <c r="AC268" s="52"/>
      <c r="AD268" s="52"/>
      <c r="AE268" s="44" t="str">
        <f aca="false">IF(AND(U268="In scope",Z268&lt;&gt;"",J268&lt;&gt;"",N268&lt;&gt;""),Z268*IF(AA268="",J268,AA268)*M268/1000,"")</f>
        <v/>
      </c>
      <c r="AF268" s="44" t="str">
        <f aca="false">IF(AE268="","",O268-AE268)</f>
        <v/>
      </c>
      <c r="AG268" s="46" t="str">
        <f aca="false">IF(AE268="","",N268-Z268*IF(AA268="",J268,AA268)/1000)</f>
        <v/>
      </c>
      <c r="AH268" s="51" t="str">
        <f aca="false">IF(OR(AF268="",RATE=""),"",AF268*RATE)</f>
        <v/>
      </c>
      <c r="AI268" s="51" t="str">
        <f aca="false">IF(AE268="","",IF(AA268="",J268,AA268)*(N(AB268)+N(AC268)))</f>
        <v/>
      </c>
      <c r="AJ268" s="51" t="str">
        <f aca="false">IF(AE268="","",IF(AA268="",J268,AA268)*N(AD268))</f>
        <v/>
      </c>
      <c r="AK268" s="51" t="str">
        <f aca="false">IF(AE268="","",AI268-AJ268)</f>
        <v/>
      </c>
      <c r="AL268" s="53" t="str">
        <f aca="false">IF(OR(AK268="",AH268="",N(AH268)&lt;=0),"",AK268/AH268)</f>
        <v/>
      </c>
    </row>
    <row r="269" customFormat="false" ht="15" hidden="false" customHeight="false" outlineLevel="0" collapsed="false">
      <c r="A269" s="45" t="str">
        <f aca="false">IF(AND(B269="",D269=""),"",ROW()-5)</f>
        <v/>
      </c>
      <c r="B269" s="40"/>
      <c r="C269" s="50" t="str">
        <f aca="false">IF(B269="","",IFERROR(INDEX(Spaces!$A$6:$A$105,MATCH($B269,SPACE_NAMES,0)),""))</f>
        <v/>
      </c>
      <c r="D269" s="40"/>
      <c r="E269" s="40"/>
      <c r="F269" s="40"/>
      <c r="G269" s="45" t="str">
        <f aca="false">IF(D269="","",IFERROR(INDEX(FX_WATTS,MATCH(D269,FX_NAMES,0)),""))</f>
        <v/>
      </c>
      <c r="H269" s="43"/>
      <c r="I269" s="45" t="str">
        <f aca="false">IF(H269&lt;&gt;"",H269,G269)</f>
        <v/>
      </c>
      <c r="J269" s="43"/>
      <c r="K269" s="42"/>
      <c r="L269" s="43"/>
      <c r="M269" s="44" t="str">
        <f aca="false">IF(J269="","",IF(K269&lt;&gt;"",K269,N(IFERROR(INDEX(Spaces!$F$6:$F$105,MATCH($B269,SPACE_NAMES,0)),0)))*IF(L269&lt;&gt;"",L269,N(IFERROR(INDEX(Spaces!$G$6:$G$105,MATCH($B269,SPACE_NAMES,0)),0))))</f>
        <v/>
      </c>
      <c r="N269" s="46" t="str">
        <f aca="false">IF(OR(J269="",I269=""),"",I269*J269/1000)</f>
        <v/>
      </c>
      <c r="O269" s="44" t="str">
        <f aca="false">IF(N269="","",N269*M269)</f>
        <v/>
      </c>
      <c r="P269" s="51" t="str">
        <f aca="false">IF(OR(O269="",RATE=""),"",O269*RATE)</f>
        <v/>
      </c>
      <c r="Q269" s="42"/>
      <c r="R269" s="40"/>
      <c r="S269" s="40"/>
      <c r="T269" s="40"/>
      <c r="U269" s="40"/>
      <c r="V269" s="40"/>
      <c r="W269" s="40"/>
      <c r="X269" s="40"/>
      <c r="Y269" s="40"/>
      <c r="Z269" s="43"/>
      <c r="AA269" s="43"/>
      <c r="AB269" s="52"/>
      <c r="AC269" s="52"/>
      <c r="AD269" s="52"/>
      <c r="AE269" s="44" t="str">
        <f aca="false">IF(AND(U269="In scope",Z269&lt;&gt;"",J269&lt;&gt;"",N269&lt;&gt;""),Z269*IF(AA269="",J269,AA269)*M269/1000,"")</f>
        <v/>
      </c>
      <c r="AF269" s="44" t="str">
        <f aca="false">IF(AE269="","",O269-AE269)</f>
        <v/>
      </c>
      <c r="AG269" s="46" t="str">
        <f aca="false">IF(AE269="","",N269-Z269*IF(AA269="",J269,AA269)/1000)</f>
        <v/>
      </c>
      <c r="AH269" s="51" t="str">
        <f aca="false">IF(OR(AF269="",RATE=""),"",AF269*RATE)</f>
        <v/>
      </c>
      <c r="AI269" s="51" t="str">
        <f aca="false">IF(AE269="","",IF(AA269="",J269,AA269)*(N(AB269)+N(AC269)))</f>
        <v/>
      </c>
      <c r="AJ269" s="51" t="str">
        <f aca="false">IF(AE269="","",IF(AA269="",J269,AA269)*N(AD269))</f>
        <v/>
      </c>
      <c r="AK269" s="51" t="str">
        <f aca="false">IF(AE269="","",AI269-AJ269)</f>
        <v/>
      </c>
      <c r="AL269" s="53" t="str">
        <f aca="false">IF(OR(AK269="",AH269="",N(AH269)&lt;=0),"",AK269/AH269)</f>
        <v/>
      </c>
    </row>
    <row r="270" customFormat="false" ht="15" hidden="false" customHeight="false" outlineLevel="0" collapsed="false">
      <c r="A270" s="45" t="str">
        <f aca="false">IF(AND(B270="",D270=""),"",ROW()-5)</f>
        <v/>
      </c>
      <c r="B270" s="40"/>
      <c r="C270" s="50" t="str">
        <f aca="false">IF(B270="","",IFERROR(INDEX(Spaces!$A$6:$A$105,MATCH($B270,SPACE_NAMES,0)),""))</f>
        <v/>
      </c>
      <c r="D270" s="40"/>
      <c r="E270" s="40"/>
      <c r="F270" s="40"/>
      <c r="G270" s="45" t="str">
        <f aca="false">IF(D270="","",IFERROR(INDEX(FX_WATTS,MATCH(D270,FX_NAMES,0)),""))</f>
        <v/>
      </c>
      <c r="H270" s="43"/>
      <c r="I270" s="45" t="str">
        <f aca="false">IF(H270&lt;&gt;"",H270,G270)</f>
        <v/>
      </c>
      <c r="J270" s="43"/>
      <c r="K270" s="42"/>
      <c r="L270" s="43"/>
      <c r="M270" s="44" t="str">
        <f aca="false">IF(J270="","",IF(K270&lt;&gt;"",K270,N(IFERROR(INDEX(Spaces!$F$6:$F$105,MATCH($B270,SPACE_NAMES,0)),0)))*IF(L270&lt;&gt;"",L270,N(IFERROR(INDEX(Spaces!$G$6:$G$105,MATCH($B270,SPACE_NAMES,0)),0))))</f>
        <v/>
      </c>
      <c r="N270" s="46" t="str">
        <f aca="false">IF(OR(J270="",I270=""),"",I270*J270/1000)</f>
        <v/>
      </c>
      <c r="O270" s="44" t="str">
        <f aca="false">IF(N270="","",N270*M270)</f>
        <v/>
      </c>
      <c r="P270" s="51" t="str">
        <f aca="false">IF(OR(O270="",RATE=""),"",O270*RATE)</f>
        <v/>
      </c>
      <c r="Q270" s="42"/>
      <c r="R270" s="40"/>
      <c r="S270" s="40"/>
      <c r="T270" s="40"/>
      <c r="U270" s="40"/>
      <c r="V270" s="40"/>
      <c r="W270" s="40"/>
      <c r="X270" s="40"/>
      <c r="Y270" s="40"/>
      <c r="Z270" s="43"/>
      <c r="AA270" s="43"/>
      <c r="AB270" s="52"/>
      <c r="AC270" s="52"/>
      <c r="AD270" s="52"/>
      <c r="AE270" s="44" t="str">
        <f aca="false">IF(AND(U270="In scope",Z270&lt;&gt;"",J270&lt;&gt;"",N270&lt;&gt;""),Z270*IF(AA270="",J270,AA270)*M270/1000,"")</f>
        <v/>
      </c>
      <c r="AF270" s="44" t="str">
        <f aca="false">IF(AE270="","",O270-AE270)</f>
        <v/>
      </c>
      <c r="AG270" s="46" t="str">
        <f aca="false">IF(AE270="","",N270-Z270*IF(AA270="",J270,AA270)/1000)</f>
        <v/>
      </c>
      <c r="AH270" s="51" t="str">
        <f aca="false">IF(OR(AF270="",RATE=""),"",AF270*RATE)</f>
        <v/>
      </c>
      <c r="AI270" s="51" t="str">
        <f aca="false">IF(AE270="","",IF(AA270="",J270,AA270)*(N(AB270)+N(AC270)))</f>
        <v/>
      </c>
      <c r="AJ270" s="51" t="str">
        <f aca="false">IF(AE270="","",IF(AA270="",J270,AA270)*N(AD270))</f>
        <v/>
      </c>
      <c r="AK270" s="51" t="str">
        <f aca="false">IF(AE270="","",AI270-AJ270)</f>
        <v/>
      </c>
      <c r="AL270" s="53" t="str">
        <f aca="false">IF(OR(AK270="",AH270="",N(AH270)&lt;=0),"",AK270/AH270)</f>
        <v/>
      </c>
    </row>
    <row r="271" customFormat="false" ht="15" hidden="false" customHeight="false" outlineLevel="0" collapsed="false">
      <c r="A271" s="45" t="str">
        <f aca="false">IF(AND(B271="",D271=""),"",ROW()-5)</f>
        <v/>
      </c>
      <c r="B271" s="40"/>
      <c r="C271" s="50" t="str">
        <f aca="false">IF(B271="","",IFERROR(INDEX(Spaces!$A$6:$A$105,MATCH($B271,SPACE_NAMES,0)),""))</f>
        <v/>
      </c>
      <c r="D271" s="40"/>
      <c r="E271" s="40"/>
      <c r="F271" s="40"/>
      <c r="G271" s="45" t="str">
        <f aca="false">IF(D271="","",IFERROR(INDEX(FX_WATTS,MATCH(D271,FX_NAMES,0)),""))</f>
        <v/>
      </c>
      <c r="H271" s="43"/>
      <c r="I271" s="45" t="str">
        <f aca="false">IF(H271&lt;&gt;"",H271,G271)</f>
        <v/>
      </c>
      <c r="J271" s="43"/>
      <c r="K271" s="42"/>
      <c r="L271" s="43"/>
      <c r="M271" s="44" t="str">
        <f aca="false">IF(J271="","",IF(K271&lt;&gt;"",K271,N(IFERROR(INDEX(Spaces!$F$6:$F$105,MATCH($B271,SPACE_NAMES,0)),0)))*IF(L271&lt;&gt;"",L271,N(IFERROR(INDEX(Spaces!$G$6:$G$105,MATCH($B271,SPACE_NAMES,0)),0))))</f>
        <v/>
      </c>
      <c r="N271" s="46" t="str">
        <f aca="false">IF(OR(J271="",I271=""),"",I271*J271/1000)</f>
        <v/>
      </c>
      <c r="O271" s="44" t="str">
        <f aca="false">IF(N271="","",N271*M271)</f>
        <v/>
      </c>
      <c r="P271" s="51" t="str">
        <f aca="false">IF(OR(O271="",RATE=""),"",O271*RATE)</f>
        <v/>
      </c>
      <c r="Q271" s="42"/>
      <c r="R271" s="40"/>
      <c r="S271" s="40"/>
      <c r="T271" s="40"/>
      <c r="U271" s="40"/>
      <c r="V271" s="40"/>
      <c r="W271" s="40"/>
      <c r="X271" s="40"/>
      <c r="Y271" s="40"/>
      <c r="Z271" s="43"/>
      <c r="AA271" s="43"/>
      <c r="AB271" s="52"/>
      <c r="AC271" s="52"/>
      <c r="AD271" s="52"/>
      <c r="AE271" s="44" t="str">
        <f aca="false">IF(AND(U271="In scope",Z271&lt;&gt;"",J271&lt;&gt;"",N271&lt;&gt;""),Z271*IF(AA271="",J271,AA271)*M271/1000,"")</f>
        <v/>
      </c>
      <c r="AF271" s="44" t="str">
        <f aca="false">IF(AE271="","",O271-AE271)</f>
        <v/>
      </c>
      <c r="AG271" s="46" t="str">
        <f aca="false">IF(AE271="","",N271-Z271*IF(AA271="",J271,AA271)/1000)</f>
        <v/>
      </c>
      <c r="AH271" s="51" t="str">
        <f aca="false">IF(OR(AF271="",RATE=""),"",AF271*RATE)</f>
        <v/>
      </c>
      <c r="AI271" s="51" t="str">
        <f aca="false">IF(AE271="","",IF(AA271="",J271,AA271)*(N(AB271)+N(AC271)))</f>
        <v/>
      </c>
      <c r="AJ271" s="51" t="str">
        <f aca="false">IF(AE271="","",IF(AA271="",J271,AA271)*N(AD271))</f>
        <v/>
      </c>
      <c r="AK271" s="51" t="str">
        <f aca="false">IF(AE271="","",AI271-AJ271)</f>
        <v/>
      </c>
      <c r="AL271" s="53" t="str">
        <f aca="false">IF(OR(AK271="",AH271="",N(AH271)&lt;=0),"",AK271/AH271)</f>
        <v/>
      </c>
    </row>
    <row r="272" customFormat="false" ht="15" hidden="false" customHeight="false" outlineLevel="0" collapsed="false">
      <c r="A272" s="45" t="str">
        <f aca="false">IF(AND(B272="",D272=""),"",ROW()-5)</f>
        <v/>
      </c>
      <c r="B272" s="40"/>
      <c r="C272" s="50" t="str">
        <f aca="false">IF(B272="","",IFERROR(INDEX(Spaces!$A$6:$A$105,MATCH($B272,SPACE_NAMES,0)),""))</f>
        <v/>
      </c>
      <c r="D272" s="40"/>
      <c r="E272" s="40"/>
      <c r="F272" s="40"/>
      <c r="G272" s="45" t="str">
        <f aca="false">IF(D272="","",IFERROR(INDEX(FX_WATTS,MATCH(D272,FX_NAMES,0)),""))</f>
        <v/>
      </c>
      <c r="H272" s="43"/>
      <c r="I272" s="45" t="str">
        <f aca="false">IF(H272&lt;&gt;"",H272,G272)</f>
        <v/>
      </c>
      <c r="J272" s="43"/>
      <c r="K272" s="42"/>
      <c r="L272" s="43"/>
      <c r="M272" s="44" t="str">
        <f aca="false">IF(J272="","",IF(K272&lt;&gt;"",K272,N(IFERROR(INDEX(Spaces!$F$6:$F$105,MATCH($B272,SPACE_NAMES,0)),0)))*IF(L272&lt;&gt;"",L272,N(IFERROR(INDEX(Spaces!$G$6:$G$105,MATCH($B272,SPACE_NAMES,0)),0))))</f>
        <v/>
      </c>
      <c r="N272" s="46" t="str">
        <f aca="false">IF(OR(J272="",I272=""),"",I272*J272/1000)</f>
        <v/>
      </c>
      <c r="O272" s="44" t="str">
        <f aca="false">IF(N272="","",N272*M272)</f>
        <v/>
      </c>
      <c r="P272" s="51" t="str">
        <f aca="false">IF(OR(O272="",RATE=""),"",O272*RATE)</f>
        <v/>
      </c>
      <c r="Q272" s="42"/>
      <c r="R272" s="40"/>
      <c r="S272" s="40"/>
      <c r="T272" s="40"/>
      <c r="U272" s="40"/>
      <c r="V272" s="40"/>
      <c r="W272" s="40"/>
      <c r="X272" s="40"/>
      <c r="Y272" s="40"/>
      <c r="Z272" s="43"/>
      <c r="AA272" s="43"/>
      <c r="AB272" s="52"/>
      <c r="AC272" s="52"/>
      <c r="AD272" s="52"/>
      <c r="AE272" s="44" t="str">
        <f aca="false">IF(AND(U272="In scope",Z272&lt;&gt;"",J272&lt;&gt;"",N272&lt;&gt;""),Z272*IF(AA272="",J272,AA272)*M272/1000,"")</f>
        <v/>
      </c>
      <c r="AF272" s="44" t="str">
        <f aca="false">IF(AE272="","",O272-AE272)</f>
        <v/>
      </c>
      <c r="AG272" s="46" t="str">
        <f aca="false">IF(AE272="","",N272-Z272*IF(AA272="",J272,AA272)/1000)</f>
        <v/>
      </c>
      <c r="AH272" s="51" t="str">
        <f aca="false">IF(OR(AF272="",RATE=""),"",AF272*RATE)</f>
        <v/>
      </c>
      <c r="AI272" s="51" t="str">
        <f aca="false">IF(AE272="","",IF(AA272="",J272,AA272)*(N(AB272)+N(AC272)))</f>
        <v/>
      </c>
      <c r="AJ272" s="51" t="str">
        <f aca="false">IF(AE272="","",IF(AA272="",J272,AA272)*N(AD272))</f>
        <v/>
      </c>
      <c r="AK272" s="51" t="str">
        <f aca="false">IF(AE272="","",AI272-AJ272)</f>
        <v/>
      </c>
      <c r="AL272" s="53" t="str">
        <f aca="false">IF(OR(AK272="",AH272="",N(AH272)&lt;=0),"",AK272/AH272)</f>
        <v/>
      </c>
    </row>
    <row r="273" customFormat="false" ht="15" hidden="false" customHeight="false" outlineLevel="0" collapsed="false">
      <c r="A273" s="45" t="str">
        <f aca="false">IF(AND(B273="",D273=""),"",ROW()-5)</f>
        <v/>
      </c>
      <c r="B273" s="40"/>
      <c r="C273" s="50" t="str">
        <f aca="false">IF(B273="","",IFERROR(INDEX(Spaces!$A$6:$A$105,MATCH($B273,SPACE_NAMES,0)),""))</f>
        <v/>
      </c>
      <c r="D273" s="40"/>
      <c r="E273" s="40"/>
      <c r="F273" s="40"/>
      <c r="G273" s="45" t="str">
        <f aca="false">IF(D273="","",IFERROR(INDEX(FX_WATTS,MATCH(D273,FX_NAMES,0)),""))</f>
        <v/>
      </c>
      <c r="H273" s="43"/>
      <c r="I273" s="45" t="str">
        <f aca="false">IF(H273&lt;&gt;"",H273,G273)</f>
        <v/>
      </c>
      <c r="J273" s="43"/>
      <c r="K273" s="42"/>
      <c r="L273" s="43"/>
      <c r="M273" s="44" t="str">
        <f aca="false">IF(J273="","",IF(K273&lt;&gt;"",K273,N(IFERROR(INDEX(Spaces!$F$6:$F$105,MATCH($B273,SPACE_NAMES,0)),0)))*IF(L273&lt;&gt;"",L273,N(IFERROR(INDEX(Spaces!$G$6:$G$105,MATCH($B273,SPACE_NAMES,0)),0))))</f>
        <v/>
      </c>
      <c r="N273" s="46" t="str">
        <f aca="false">IF(OR(J273="",I273=""),"",I273*J273/1000)</f>
        <v/>
      </c>
      <c r="O273" s="44" t="str">
        <f aca="false">IF(N273="","",N273*M273)</f>
        <v/>
      </c>
      <c r="P273" s="51" t="str">
        <f aca="false">IF(OR(O273="",RATE=""),"",O273*RATE)</f>
        <v/>
      </c>
      <c r="Q273" s="42"/>
      <c r="R273" s="40"/>
      <c r="S273" s="40"/>
      <c r="T273" s="40"/>
      <c r="U273" s="40"/>
      <c r="V273" s="40"/>
      <c r="W273" s="40"/>
      <c r="X273" s="40"/>
      <c r="Y273" s="40"/>
      <c r="Z273" s="43"/>
      <c r="AA273" s="43"/>
      <c r="AB273" s="52"/>
      <c r="AC273" s="52"/>
      <c r="AD273" s="52"/>
      <c r="AE273" s="44" t="str">
        <f aca="false">IF(AND(U273="In scope",Z273&lt;&gt;"",J273&lt;&gt;"",N273&lt;&gt;""),Z273*IF(AA273="",J273,AA273)*M273/1000,"")</f>
        <v/>
      </c>
      <c r="AF273" s="44" t="str">
        <f aca="false">IF(AE273="","",O273-AE273)</f>
        <v/>
      </c>
      <c r="AG273" s="46" t="str">
        <f aca="false">IF(AE273="","",N273-Z273*IF(AA273="",J273,AA273)/1000)</f>
        <v/>
      </c>
      <c r="AH273" s="51" t="str">
        <f aca="false">IF(OR(AF273="",RATE=""),"",AF273*RATE)</f>
        <v/>
      </c>
      <c r="AI273" s="51" t="str">
        <f aca="false">IF(AE273="","",IF(AA273="",J273,AA273)*(N(AB273)+N(AC273)))</f>
        <v/>
      </c>
      <c r="AJ273" s="51" t="str">
        <f aca="false">IF(AE273="","",IF(AA273="",J273,AA273)*N(AD273))</f>
        <v/>
      </c>
      <c r="AK273" s="51" t="str">
        <f aca="false">IF(AE273="","",AI273-AJ273)</f>
        <v/>
      </c>
      <c r="AL273" s="53" t="str">
        <f aca="false">IF(OR(AK273="",AH273="",N(AH273)&lt;=0),"",AK273/AH273)</f>
        <v/>
      </c>
    </row>
    <row r="274" customFormat="false" ht="15" hidden="false" customHeight="false" outlineLevel="0" collapsed="false">
      <c r="A274" s="45" t="str">
        <f aca="false">IF(AND(B274="",D274=""),"",ROW()-5)</f>
        <v/>
      </c>
      <c r="B274" s="40"/>
      <c r="C274" s="50" t="str">
        <f aca="false">IF(B274="","",IFERROR(INDEX(Spaces!$A$6:$A$105,MATCH($B274,SPACE_NAMES,0)),""))</f>
        <v/>
      </c>
      <c r="D274" s="40"/>
      <c r="E274" s="40"/>
      <c r="F274" s="40"/>
      <c r="G274" s="45" t="str">
        <f aca="false">IF(D274="","",IFERROR(INDEX(FX_WATTS,MATCH(D274,FX_NAMES,0)),""))</f>
        <v/>
      </c>
      <c r="H274" s="43"/>
      <c r="I274" s="45" t="str">
        <f aca="false">IF(H274&lt;&gt;"",H274,G274)</f>
        <v/>
      </c>
      <c r="J274" s="43"/>
      <c r="K274" s="42"/>
      <c r="L274" s="43"/>
      <c r="M274" s="44" t="str">
        <f aca="false">IF(J274="","",IF(K274&lt;&gt;"",K274,N(IFERROR(INDEX(Spaces!$F$6:$F$105,MATCH($B274,SPACE_NAMES,0)),0)))*IF(L274&lt;&gt;"",L274,N(IFERROR(INDEX(Spaces!$G$6:$G$105,MATCH($B274,SPACE_NAMES,0)),0))))</f>
        <v/>
      </c>
      <c r="N274" s="46" t="str">
        <f aca="false">IF(OR(J274="",I274=""),"",I274*J274/1000)</f>
        <v/>
      </c>
      <c r="O274" s="44" t="str">
        <f aca="false">IF(N274="","",N274*M274)</f>
        <v/>
      </c>
      <c r="P274" s="51" t="str">
        <f aca="false">IF(OR(O274="",RATE=""),"",O274*RATE)</f>
        <v/>
      </c>
      <c r="Q274" s="42"/>
      <c r="R274" s="40"/>
      <c r="S274" s="40"/>
      <c r="T274" s="40"/>
      <c r="U274" s="40"/>
      <c r="V274" s="40"/>
      <c r="W274" s="40"/>
      <c r="X274" s="40"/>
      <c r="Y274" s="40"/>
      <c r="Z274" s="43"/>
      <c r="AA274" s="43"/>
      <c r="AB274" s="52"/>
      <c r="AC274" s="52"/>
      <c r="AD274" s="52"/>
      <c r="AE274" s="44" t="str">
        <f aca="false">IF(AND(U274="In scope",Z274&lt;&gt;"",J274&lt;&gt;"",N274&lt;&gt;""),Z274*IF(AA274="",J274,AA274)*M274/1000,"")</f>
        <v/>
      </c>
      <c r="AF274" s="44" t="str">
        <f aca="false">IF(AE274="","",O274-AE274)</f>
        <v/>
      </c>
      <c r="AG274" s="46" t="str">
        <f aca="false">IF(AE274="","",N274-Z274*IF(AA274="",J274,AA274)/1000)</f>
        <v/>
      </c>
      <c r="AH274" s="51" t="str">
        <f aca="false">IF(OR(AF274="",RATE=""),"",AF274*RATE)</f>
        <v/>
      </c>
      <c r="AI274" s="51" t="str">
        <f aca="false">IF(AE274="","",IF(AA274="",J274,AA274)*(N(AB274)+N(AC274)))</f>
        <v/>
      </c>
      <c r="AJ274" s="51" t="str">
        <f aca="false">IF(AE274="","",IF(AA274="",J274,AA274)*N(AD274))</f>
        <v/>
      </c>
      <c r="AK274" s="51" t="str">
        <f aca="false">IF(AE274="","",AI274-AJ274)</f>
        <v/>
      </c>
      <c r="AL274" s="53" t="str">
        <f aca="false">IF(OR(AK274="",AH274="",N(AH274)&lt;=0),"",AK274/AH274)</f>
        <v/>
      </c>
    </row>
    <row r="275" customFormat="false" ht="15" hidden="false" customHeight="false" outlineLevel="0" collapsed="false">
      <c r="A275" s="45" t="str">
        <f aca="false">IF(AND(B275="",D275=""),"",ROW()-5)</f>
        <v/>
      </c>
      <c r="B275" s="40"/>
      <c r="C275" s="50" t="str">
        <f aca="false">IF(B275="","",IFERROR(INDEX(Spaces!$A$6:$A$105,MATCH($B275,SPACE_NAMES,0)),""))</f>
        <v/>
      </c>
      <c r="D275" s="40"/>
      <c r="E275" s="40"/>
      <c r="F275" s="40"/>
      <c r="G275" s="45" t="str">
        <f aca="false">IF(D275="","",IFERROR(INDEX(FX_WATTS,MATCH(D275,FX_NAMES,0)),""))</f>
        <v/>
      </c>
      <c r="H275" s="43"/>
      <c r="I275" s="45" t="str">
        <f aca="false">IF(H275&lt;&gt;"",H275,G275)</f>
        <v/>
      </c>
      <c r="J275" s="43"/>
      <c r="K275" s="42"/>
      <c r="L275" s="43"/>
      <c r="M275" s="44" t="str">
        <f aca="false">IF(J275="","",IF(K275&lt;&gt;"",K275,N(IFERROR(INDEX(Spaces!$F$6:$F$105,MATCH($B275,SPACE_NAMES,0)),0)))*IF(L275&lt;&gt;"",L275,N(IFERROR(INDEX(Spaces!$G$6:$G$105,MATCH($B275,SPACE_NAMES,0)),0))))</f>
        <v/>
      </c>
      <c r="N275" s="46" t="str">
        <f aca="false">IF(OR(J275="",I275=""),"",I275*J275/1000)</f>
        <v/>
      </c>
      <c r="O275" s="44" t="str">
        <f aca="false">IF(N275="","",N275*M275)</f>
        <v/>
      </c>
      <c r="P275" s="51" t="str">
        <f aca="false">IF(OR(O275="",RATE=""),"",O275*RATE)</f>
        <v/>
      </c>
      <c r="Q275" s="42"/>
      <c r="R275" s="40"/>
      <c r="S275" s="40"/>
      <c r="T275" s="40"/>
      <c r="U275" s="40"/>
      <c r="V275" s="40"/>
      <c r="W275" s="40"/>
      <c r="X275" s="40"/>
      <c r="Y275" s="40"/>
      <c r="Z275" s="43"/>
      <c r="AA275" s="43"/>
      <c r="AB275" s="52"/>
      <c r="AC275" s="52"/>
      <c r="AD275" s="52"/>
      <c r="AE275" s="44" t="str">
        <f aca="false">IF(AND(U275="In scope",Z275&lt;&gt;"",J275&lt;&gt;"",N275&lt;&gt;""),Z275*IF(AA275="",J275,AA275)*M275/1000,"")</f>
        <v/>
      </c>
      <c r="AF275" s="44" t="str">
        <f aca="false">IF(AE275="","",O275-AE275)</f>
        <v/>
      </c>
      <c r="AG275" s="46" t="str">
        <f aca="false">IF(AE275="","",N275-Z275*IF(AA275="",J275,AA275)/1000)</f>
        <v/>
      </c>
      <c r="AH275" s="51" t="str">
        <f aca="false">IF(OR(AF275="",RATE=""),"",AF275*RATE)</f>
        <v/>
      </c>
      <c r="AI275" s="51" t="str">
        <f aca="false">IF(AE275="","",IF(AA275="",J275,AA275)*(N(AB275)+N(AC275)))</f>
        <v/>
      </c>
      <c r="AJ275" s="51" t="str">
        <f aca="false">IF(AE275="","",IF(AA275="",J275,AA275)*N(AD275))</f>
        <v/>
      </c>
      <c r="AK275" s="51" t="str">
        <f aca="false">IF(AE275="","",AI275-AJ275)</f>
        <v/>
      </c>
      <c r="AL275" s="53" t="str">
        <f aca="false">IF(OR(AK275="",AH275="",N(AH275)&lt;=0),"",AK275/AH275)</f>
        <v/>
      </c>
    </row>
    <row r="276" customFormat="false" ht="15" hidden="false" customHeight="false" outlineLevel="0" collapsed="false">
      <c r="A276" s="45" t="str">
        <f aca="false">IF(AND(B276="",D276=""),"",ROW()-5)</f>
        <v/>
      </c>
      <c r="B276" s="40"/>
      <c r="C276" s="50" t="str">
        <f aca="false">IF(B276="","",IFERROR(INDEX(Spaces!$A$6:$A$105,MATCH($B276,SPACE_NAMES,0)),""))</f>
        <v/>
      </c>
      <c r="D276" s="40"/>
      <c r="E276" s="40"/>
      <c r="F276" s="40"/>
      <c r="G276" s="45" t="str">
        <f aca="false">IF(D276="","",IFERROR(INDEX(FX_WATTS,MATCH(D276,FX_NAMES,0)),""))</f>
        <v/>
      </c>
      <c r="H276" s="43"/>
      <c r="I276" s="45" t="str">
        <f aca="false">IF(H276&lt;&gt;"",H276,G276)</f>
        <v/>
      </c>
      <c r="J276" s="43"/>
      <c r="K276" s="42"/>
      <c r="L276" s="43"/>
      <c r="M276" s="44" t="str">
        <f aca="false">IF(J276="","",IF(K276&lt;&gt;"",K276,N(IFERROR(INDEX(Spaces!$F$6:$F$105,MATCH($B276,SPACE_NAMES,0)),0)))*IF(L276&lt;&gt;"",L276,N(IFERROR(INDEX(Spaces!$G$6:$G$105,MATCH($B276,SPACE_NAMES,0)),0))))</f>
        <v/>
      </c>
      <c r="N276" s="46" t="str">
        <f aca="false">IF(OR(J276="",I276=""),"",I276*J276/1000)</f>
        <v/>
      </c>
      <c r="O276" s="44" t="str">
        <f aca="false">IF(N276="","",N276*M276)</f>
        <v/>
      </c>
      <c r="P276" s="51" t="str">
        <f aca="false">IF(OR(O276="",RATE=""),"",O276*RATE)</f>
        <v/>
      </c>
      <c r="Q276" s="42"/>
      <c r="R276" s="40"/>
      <c r="S276" s="40"/>
      <c r="T276" s="40"/>
      <c r="U276" s="40"/>
      <c r="V276" s="40"/>
      <c r="W276" s="40"/>
      <c r="X276" s="40"/>
      <c r="Y276" s="40"/>
      <c r="Z276" s="43"/>
      <c r="AA276" s="43"/>
      <c r="AB276" s="52"/>
      <c r="AC276" s="52"/>
      <c r="AD276" s="52"/>
      <c r="AE276" s="44" t="str">
        <f aca="false">IF(AND(U276="In scope",Z276&lt;&gt;"",J276&lt;&gt;"",N276&lt;&gt;""),Z276*IF(AA276="",J276,AA276)*M276/1000,"")</f>
        <v/>
      </c>
      <c r="AF276" s="44" t="str">
        <f aca="false">IF(AE276="","",O276-AE276)</f>
        <v/>
      </c>
      <c r="AG276" s="46" t="str">
        <f aca="false">IF(AE276="","",N276-Z276*IF(AA276="",J276,AA276)/1000)</f>
        <v/>
      </c>
      <c r="AH276" s="51" t="str">
        <f aca="false">IF(OR(AF276="",RATE=""),"",AF276*RATE)</f>
        <v/>
      </c>
      <c r="AI276" s="51" t="str">
        <f aca="false">IF(AE276="","",IF(AA276="",J276,AA276)*(N(AB276)+N(AC276)))</f>
        <v/>
      </c>
      <c r="AJ276" s="51" t="str">
        <f aca="false">IF(AE276="","",IF(AA276="",J276,AA276)*N(AD276))</f>
        <v/>
      </c>
      <c r="AK276" s="51" t="str">
        <f aca="false">IF(AE276="","",AI276-AJ276)</f>
        <v/>
      </c>
      <c r="AL276" s="53" t="str">
        <f aca="false">IF(OR(AK276="",AH276="",N(AH276)&lt;=0),"",AK276/AH276)</f>
        <v/>
      </c>
    </row>
    <row r="277" customFormat="false" ht="15" hidden="false" customHeight="false" outlineLevel="0" collapsed="false">
      <c r="A277" s="45" t="str">
        <f aca="false">IF(AND(B277="",D277=""),"",ROW()-5)</f>
        <v/>
      </c>
      <c r="B277" s="40"/>
      <c r="C277" s="50" t="str">
        <f aca="false">IF(B277="","",IFERROR(INDEX(Spaces!$A$6:$A$105,MATCH($B277,SPACE_NAMES,0)),""))</f>
        <v/>
      </c>
      <c r="D277" s="40"/>
      <c r="E277" s="40"/>
      <c r="F277" s="40"/>
      <c r="G277" s="45" t="str">
        <f aca="false">IF(D277="","",IFERROR(INDEX(FX_WATTS,MATCH(D277,FX_NAMES,0)),""))</f>
        <v/>
      </c>
      <c r="H277" s="43"/>
      <c r="I277" s="45" t="str">
        <f aca="false">IF(H277&lt;&gt;"",H277,G277)</f>
        <v/>
      </c>
      <c r="J277" s="43"/>
      <c r="K277" s="42"/>
      <c r="L277" s="43"/>
      <c r="M277" s="44" t="str">
        <f aca="false">IF(J277="","",IF(K277&lt;&gt;"",K277,N(IFERROR(INDEX(Spaces!$F$6:$F$105,MATCH($B277,SPACE_NAMES,0)),0)))*IF(L277&lt;&gt;"",L277,N(IFERROR(INDEX(Spaces!$G$6:$G$105,MATCH($B277,SPACE_NAMES,0)),0))))</f>
        <v/>
      </c>
      <c r="N277" s="46" t="str">
        <f aca="false">IF(OR(J277="",I277=""),"",I277*J277/1000)</f>
        <v/>
      </c>
      <c r="O277" s="44" t="str">
        <f aca="false">IF(N277="","",N277*M277)</f>
        <v/>
      </c>
      <c r="P277" s="51" t="str">
        <f aca="false">IF(OR(O277="",RATE=""),"",O277*RATE)</f>
        <v/>
      </c>
      <c r="Q277" s="42"/>
      <c r="R277" s="40"/>
      <c r="S277" s="40"/>
      <c r="T277" s="40"/>
      <c r="U277" s="40"/>
      <c r="V277" s="40"/>
      <c r="W277" s="40"/>
      <c r="X277" s="40"/>
      <c r="Y277" s="40"/>
      <c r="Z277" s="43"/>
      <c r="AA277" s="43"/>
      <c r="AB277" s="52"/>
      <c r="AC277" s="52"/>
      <c r="AD277" s="52"/>
      <c r="AE277" s="44" t="str">
        <f aca="false">IF(AND(U277="In scope",Z277&lt;&gt;"",J277&lt;&gt;"",N277&lt;&gt;""),Z277*IF(AA277="",J277,AA277)*M277/1000,"")</f>
        <v/>
      </c>
      <c r="AF277" s="44" t="str">
        <f aca="false">IF(AE277="","",O277-AE277)</f>
        <v/>
      </c>
      <c r="AG277" s="46" t="str">
        <f aca="false">IF(AE277="","",N277-Z277*IF(AA277="",J277,AA277)/1000)</f>
        <v/>
      </c>
      <c r="AH277" s="51" t="str">
        <f aca="false">IF(OR(AF277="",RATE=""),"",AF277*RATE)</f>
        <v/>
      </c>
      <c r="AI277" s="51" t="str">
        <f aca="false">IF(AE277="","",IF(AA277="",J277,AA277)*(N(AB277)+N(AC277)))</f>
        <v/>
      </c>
      <c r="AJ277" s="51" t="str">
        <f aca="false">IF(AE277="","",IF(AA277="",J277,AA277)*N(AD277))</f>
        <v/>
      </c>
      <c r="AK277" s="51" t="str">
        <f aca="false">IF(AE277="","",AI277-AJ277)</f>
        <v/>
      </c>
      <c r="AL277" s="53" t="str">
        <f aca="false">IF(OR(AK277="",AH277="",N(AH277)&lt;=0),"",AK277/AH277)</f>
        <v/>
      </c>
    </row>
    <row r="278" customFormat="false" ht="15" hidden="false" customHeight="false" outlineLevel="0" collapsed="false">
      <c r="A278" s="45" t="str">
        <f aca="false">IF(AND(B278="",D278=""),"",ROW()-5)</f>
        <v/>
      </c>
      <c r="B278" s="40"/>
      <c r="C278" s="50" t="str">
        <f aca="false">IF(B278="","",IFERROR(INDEX(Spaces!$A$6:$A$105,MATCH($B278,SPACE_NAMES,0)),""))</f>
        <v/>
      </c>
      <c r="D278" s="40"/>
      <c r="E278" s="40"/>
      <c r="F278" s="40"/>
      <c r="G278" s="45" t="str">
        <f aca="false">IF(D278="","",IFERROR(INDEX(FX_WATTS,MATCH(D278,FX_NAMES,0)),""))</f>
        <v/>
      </c>
      <c r="H278" s="43"/>
      <c r="I278" s="45" t="str">
        <f aca="false">IF(H278&lt;&gt;"",H278,G278)</f>
        <v/>
      </c>
      <c r="J278" s="43"/>
      <c r="K278" s="42"/>
      <c r="L278" s="43"/>
      <c r="M278" s="44" t="str">
        <f aca="false">IF(J278="","",IF(K278&lt;&gt;"",K278,N(IFERROR(INDEX(Spaces!$F$6:$F$105,MATCH($B278,SPACE_NAMES,0)),0)))*IF(L278&lt;&gt;"",L278,N(IFERROR(INDEX(Spaces!$G$6:$G$105,MATCH($B278,SPACE_NAMES,0)),0))))</f>
        <v/>
      </c>
      <c r="N278" s="46" t="str">
        <f aca="false">IF(OR(J278="",I278=""),"",I278*J278/1000)</f>
        <v/>
      </c>
      <c r="O278" s="44" t="str">
        <f aca="false">IF(N278="","",N278*M278)</f>
        <v/>
      </c>
      <c r="P278" s="51" t="str">
        <f aca="false">IF(OR(O278="",RATE=""),"",O278*RATE)</f>
        <v/>
      </c>
      <c r="Q278" s="42"/>
      <c r="R278" s="40"/>
      <c r="S278" s="40"/>
      <c r="T278" s="40"/>
      <c r="U278" s="40"/>
      <c r="V278" s="40"/>
      <c r="W278" s="40"/>
      <c r="X278" s="40"/>
      <c r="Y278" s="40"/>
      <c r="Z278" s="43"/>
      <c r="AA278" s="43"/>
      <c r="AB278" s="52"/>
      <c r="AC278" s="52"/>
      <c r="AD278" s="52"/>
      <c r="AE278" s="44" t="str">
        <f aca="false">IF(AND(U278="In scope",Z278&lt;&gt;"",J278&lt;&gt;"",N278&lt;&gt;""),Z278*IF(AA278="",J278,AA278)*M278/1000,"")</f>
        <v/>
      </c>
      <c r="AF278" s="44" t="str">
        <f aca="false">IF(AE278="","",O278-AE278)</f>
        <v/>
      </c>
      <c r="AG278" s="46" t="str">
        <f aca="false">IF(AE278="","",N278-Z278*IF(AA278="",J278,AA278)/1000)</f>
        <v/>
      </c>
      <c r="AH278" s="51" t="str">
        <f aca="false">IF(OR(AF278="",RATE=""),"",AF278*RATE)</f>
        <v/>
      </c>
      <c r="AI278" s="51" t="str">
        <f aca="false">IF(AE278="","",IF(AA278="",J278,AA278)*(N(AB278)+N(AC278)))</f>
        <v/>
      </c>
      <c r="AJ278" s="51" t="str">
        <f aca="false">IF(AE278="","",IF(AA278="",J278,AA278)*N(AD278))</f>
        <v/>
      </c>
      <c r="AK278" s="51" t="str">
        <f aca="false">IF(AE278="","",AI278-AJ278)</f>
        <v/>
      </c>
      <c r="AL278" s="53" t="str">
        <f aca="false">IF(OR(AK278="",AH278="",N(AH278)&lt;=0),"",AK278/AH278)</f>
        <v/>
      </c>
    </row>
    <row r="279" customFormat="false" ht="15" hidden="false" customHeight="false" outlineLevel="0" collapsed="false">
      <c r="A279" s="45" t="str">
        <f aca="false">IF(AND(B279="",D279=""),"",ROW()-5)</f>
        <v/>
      </c>
      <c r="B279" s="40"/>
      <c r="C279" s="50" t="str">
        <f aca="false">IF(B279="","",IFERROR(INDEX(Spaces!$A$6:$A$105,MATCH($B279,SPACE_NAMES,0)),""))</f>
        <v/>
      </c>
      <c r="D279" s="40"/>
      <c r="E279" s="40"/>
      <c r="F279" s="40"/>
      <c r="G279" s="45" t="str">
        <f aca="false">IF(D279="","",IFERROR(INDEX(FX_WATTS,MATCH(D279,FX_NAMES,0)),""))</f>
        <v/>
      </c>
      <c r="H279" s="43"/>
      <c r="I279" s="45" t="str">
        <f aca="false">IF(H279&lt;&gt;"",H279,G279)</f>
        <v/>
      </c>
      <c r="J279" s="43"/>
      <c r="K279" s="42"/>
      <c r="L279" s="43"/>
      <c r="M279" s="44" t="str">
        <f aca="false">IF(J279="","",IF(K279&lt;&gt;"",K279,N(IFERROR(INDEX(Spaces!$F$6:$F$105,MATCH($B279,SPACE_NAMES,0)),0)))*IF(L279&lt;&gt;"",L279,N(IFERROR(INDEX(Spaces!$G$6:$G$105,MATCH($B279,SPACE_NAMES,0)),0))))</f>
        <v/>
      </c>
      <c r="N279" s="46" t="str">
        <f aca="false">IF(OR(J279="",I279=""),"",I279*J279/1000)</f>
        <v/>
      </c>
      <c r="O279" s="44" t="str">
        <f aca="false">IF(N279="","",N279*M279)</f>
        <v/>
      </c>
      <c r="P279" s="51" t="str">
        <f aca="false">IF(OR(O279="",RATE=""),"",O279*RATE)</f>
        <v/>
      </c>
      <c r="Q279" s="42"/>
      <c r="R279" s="40"/>
      <c r="S279" s="40"/>
      <c r="T279" s="40"/>
      <c r="U279" s="40"/>
      <c r="V279" s="40"/>
      <c r="W279" s="40"/>
      <c r="X279" s="40"/>
      <c r="Y279" s="40"/>
      <c r="Z279" s="43"/>
      <c r="AA279" s="43"/>
      <c r="AB279" s="52"/>
      <c r="AC279" s="52"/>
      <c r="AD279" s="52"/>
      <c r="AE279" s="44" t="str">
        <f aca="false">IF(AND(U279="In scope",Z279&lt;&gt;"",J279&lt;&gt;"",N279&lt;&gt;""),Z279*IF(AA279="",J279,AA279)*M279/1000,"")</f>
        <v/>
      </c>
      <c r="AF279" s="44" t="str">
        <f aca="false">IF(AE279="","",O279-AE279)</f>
        <v/>
      </c>
      <c r="AG279" s="46" t="str">
        <f aca="false">IF(AE279="","",N279-Z279*IF(AA279="",J279,AA279)/1000)</f>
        <v/>
      </c>
      <c r="AH279" s="51" t="str">
        <f aca="false">IF(OR(AF279="",RATE=""),"",AF279*RATE)</f>
        <v/>
      </c>
      <c r="AI279" s="51" t="str">
        <f aca="false">IF(AE279="","",IF(AA279="",J279,AA279)*(N(AB279)+N(AC279)))</f>
        <v/>
      </c>
      <c r="AJ279" s="51" t="str">
        <f aca="false">IF(AE279="","",IF(AA279="",J279,AA279)*N(AD279))</f>
        <v/>
      </c>
      <c r="AK279" s="51" t="str">
        <f aca="false">IF(AE279="","",AI279-AJ279)</f>
        <v/>
      </c>
      <c r="AL279" s="53" t="str">
        <f aca="false">IF(OR(AK279="",AH279="",N(AH279)&lt;=0),"",AK279/AH279)</f>
        <v/>
      </c>
    </row>
    <row r="280" customFormat="false" ht="15" hidden="false" customHeight="false" outlineLevel="0" collapsed="false">
      <c r="A280" s="45" t="str">
        <f aca="false">IF(AND(B280="",D280=""),"",ROW()-5)</f>
        <v/>
      </c>
      <c r="B280" s="40"/>
      <c r="C280" s="50" t="str">
        <f aca="false">IF(B280="","",IFERROR(INDEX(Spaces!$A$6:$A$105,MATCH($B280,SPACE_NAMES,0)),""))</f>
        <v/>
      </c>
      <c r="D280" s="40"/>
      <c r="E280" s="40"/>
      <c r="F280" s="40"/>
      <c r="G280" s="45" t="str">
        <f aca="false">IF(D280="","",IFERROR(INDEX(FX_WATTS,MATCH(D280,FX_NAMES,0)),""))</f>
        <v/>
      </c>
      <c r="H280" s="43"/>
      <c r="I280" s="45" t="str">
        <f aca="false">IF(H280&lt;&gt;"",H280,G280)</f>
        <v/>
      </c>
      <c r="J280" s="43"/>
      <c r="K280" s="42"/>
      <c r="L280" s="43"/>
      <c r="M280" s="44" t="str">
        <f aca="false">IF(J280="","",IF(K280&lt;&gt;"",K280,N(IFERROR(INDEX(Spaces!$F$6:$F$105,MATCH($B280,SPACE_NAMES,0)),0)))*IF(L280&lt;&gt;"",L280,N(IFERROR(INDEX(Spaces!$G$6:$G$105,MATCH($B280,SPACE_NAMES,0)),0))))</f>
        <v/>
      </c>
      <c r="N280" s="46" t="str">
        <f aca="false">IF(OR(J280="",I280=""),"",I280*J280/1000)</f>
        <v/>
      </c>
      <c r="O280" s="44" t="str">
        <f aca="false">IF(N280="","",N280*M280)</f>
        <v/>
      </c>
      <c r="P280" s="51" t="str">
        <f aca="false">IF(OR(O280="",RATE=""),"",O280*RATE)</f>
        <v/>
      </c>
      <c r="Q280" s="42"/>
      <c r="R280" s="40"/>
      <c r="S280" s="40"/>
      <c r="T280" s="40"/>
      <c r="U280" s="40"/>
      <c r="V280" s="40"/>
      <c r="W280" s="40"/>
      <c r="X280" s="40"/>
      <c r="Y280" s="40"/>
      <c r="Z280" s="43"/>
      <c r="AA280" s="43"/>
      <c r="AB280" s="52"/>
      <c r="AC280" s="52"/>
      <c r="AD280" s="52"/>
      <c r="AE280" s="44" t="str">
        <f aca="false">IF(AND(U280="In scope",Z280&lt;&gt;"",J280&lt;&gt;"",N280&lt;&gt;""),Z280*IF(AA280="",J280,AA280)*M280/1000,"")</f>
        <v/>
      </c>
      <c r="AF280" s="44" t="str">
        <f aca="false">IF(AE280="","",O280-AE280)</f>
        <v/>
      </c>
      <c r="AG280" s="46" t="str">
        <f aca="false">IF(AE280="","",N280-Z280*IF(AA280="",J280,AA280)/1000)</f>
        <v/>
      </c>
      <c r="AH280" s="51" t="str">
        <f aca="false">IF(OR(AF280="",RATE=""),"",AF280*RATE)</f>
        <v/>
      </c>
      <c r="AI280" s="51" t="str">
        <f aca="false">IF(AE280="","",IF(AA280="",J280,AA280)*(N(AB280)+N(AC280)))</f>
        <v/>
      </c>
      <c r="AJ280" s="51" t="str">
        <f aca="false">IF(AE280="","",IF(AA280="",J280,AA280)*N(AD280))</f>
        <v/>
      </c>
      <c r="AK280" s="51" t="str">
        <f aca="false">IF(AE280="","",AI280-AJ280)</f>
        <v/>
      </c>
      <c r="AL280" s="53" t="str">
        <f aca="false">IF(OR(AK280="",AH280="",N(AH280)&lt;=0),"",AK280/AH280)</f>
        <v/>
      </c>
    </row>
    <row r="281" customFormat="false" ht="15" hidden="false" customHeight="false" outlineLevel="0" collapsed="false">
      <c r="A281" s="45" t="str">
        <f aca="false">IF(AND(B281="",D281=""),"",ROW()-5)</f>
        <v/>
      </c>
      <c r="B281" s="40"/>
      <c r="C281" s="50" t="str">
        <f aca="false">IF(B281="","",IFERROR(INDEX(Spaces!$A$6:$A$105,MATCH($B281,SPACE_NAMES,0)),""))</f>
        <v/>
      </c>
      <c r="D281" s="40"/>
      <c r="E281" s="40"/>
      <c r="F281" s="40"/>
      <c r="G281" s="45" t="str">
        <f aca="false">IF(D281="","",IFERROR(INDEX(FX_WATTS,MATCH(D281,FX_NAMES,0)),""))</f>
        <v/>
      </c>
      <c r="H281" s="43"/>
      <c r="I281" s="45" t="str">
        <f aca="false">IF(H281&lt;&gt;"",H281,G281)</f>
        <v/>
      </c>
      <c r="J281" s="43"/>
      <c r="K281" s="42"/>
      <c r="L281" s="43"/>
      <c r="M281" s="44" t="str">
        <f aca="false">IF(J281="","",IF(K281&lt;&gt;"",K281,N(IFERROR(INDEX(Spaces!$F$6:$F$105,MATCH($B281,SPACE_NAMES,0)),0)))*IF(L281&lt;&gt;"",L281,N(IFERROR(INDEX(Spaces!$G$6:$G$105,MATCH($B281,SPACE_NAMES,0)),0))))</f>
        <v/>
      </c>
      <c r="N281" s="46" t="str">
        <f aca="false">IF(OR(J281="",I281=""),"",I281*J281/1000)</f>
        <v/>
      </c>
      <c r="O281" s="44" t="str">
        <f aca="false">IF(N281="","",N281*M281)</f>
        <v/>
      </c>
      <c r="P281" s="51" t="str">
        <f aca="false">IF(OR(O281="",RATE=""),"",O281*RATE)</f>
        <v/>
      </c>
      <c r="Q281" s="42"/>
      <c r="R281" s="40"/>
      <c r="S281" s="40"/>
      <c r="T281" s="40"/>
      <c r="U281" s="40"/>
      <c r="V281" s="40"/>
      <c r="W281" s="40"/>
      <c r="X281" s="40"/>
      <c r="Y281" s="40"/>
      <c r="Z281" s="43"/>
      <c r="AA281" s="43"/>
      <c r="AB281" s="52"/>
      <c r="AC281" s="52"/>
      <c r="AD281" s="52"/>
      <c r="AE281" s="44" t="str">
        <f aca="false">IF(AND(U281="In scope",Z281&lt;&gt;"",J281&lt;&gt;"",N281&lt;&gt;""),Z281*IF(AA281="",J281,AA281)*M281/1000,"")</f>
        <v/>
      </c>
      <c r="AF281" s="44" t="str">
        <f aca="false">IF(AE281="","",O281-AE281)</f>
        <v/>
      </c>
      <c r="AG281" s="46" t="str">
        <f aca="false">IF(AE281="","",N281-Z281*IF(AA281="",J281,AA281)/1000)</f>
        <v/>
      </c>
      <c r="AH281" s="51" t="str">
        <f aca="false">IF(OR(AF281="",RATE=""),"",AF281*RATE)</f>
        <v/>
      </c>
      <c r="AI281" s="51" t="str">
        <f aca="false">IF(AE281="","",IF(AA281="",J281,AA281)*(N(AB281)+N(AC281)))</f>
        <v/>
      </c>
      <c r="AJ281" s="51" t="str">
        <f aca="false">IF(AE281="","",IF(AA281="",J281,AA281)*N(AD281))</f>
        <v/>
      </c>
      <c r="AK281" s="51" t="str">
        <f aca="false">IF(AE281="","",AI281-AJ281)</f>
        <v/>
      </c>
      <c r="AL281" s="53" t="str">
        <f aca="false">IF(OR(AK281="",AH281="",N(AH281)&lt;=0),"",AK281/AH281)</f>
        <v/>
      </c>
    </row>
    <row r="282" customFormat="false" ht="15" hidden="false" customHeight="false" outlineLevel="0" collapsed="false">
      <c r="A282" s="45" t="str">
        <f aca="false">IF(AND(B282="",D282=""),"",ROW()-5)</f>
        <v/>
      </c>
      <c r="B282" s="40"/>
      <c r="C282" s="50" t="str">
        <f aca="false">IF(B282="","",IFERROR(INDEX(Spaces!$A$6:$A$105,MATCH($B282,SPACE_NAMES,0)),""))</f>
        <v/>
      </c>
      <c r="D282" s="40"/>
      <c r="E282" s="40"/>
      <c r="F282" s="40"/>
      <c r="G282" s="45" t="str">
        <f aca="false">IF(D282="","",IFERROR(INDEX(FX_WATTS,MATCH(D282,FX_NAMES,0)),""))</f>
        <v/>
      </c>
      <c r="H282" s="43"/>
      <c r="I282" s="45" t="str">
        <f aca="false">IF(H282&lt;&gt;"",H282,G282)</f>
        <v/>
      </c>
      <c r="J282" s="43"/>
      <c r="K282" s="42"/>
      <c r="L282" s="43"/>
      <c r="M282" s="44" t="str">
        <f aca="false">IF(J282="","",IF(K282&lt;&gt;"",K282,N(IFERROR(INDEX(Spaces!$F$6:$F$105,MATCH($B282,SPACE_NAMES,0)),0)))*IF(L282&lt;&gt;"",L282,N(IFERROR(INDEX(Spaces!$G$6:$G$105,MATCH($B282,SPACE_NAMES,0)),0))))</f>
        <v/>
      </c>
      <c r="N282" s="46" t="str">
        <f aca="false">IF(OR(J282="",I282=""),"",I282*J282/1000)</f>
        <v/>
      </c>
      <c r="O282" s="44" t="str">
        <f aca="false">IF(N282="","",N282*M282)</f>
        <v/>
      </c>
      <c r="P282" s="51" t="str">
        <f aca="false">IF(OR(O282="",RATE=""),"",O282*RATE)</f>
        <v/>
      </c>
      <c r="Q282" s="42"/>
      <c r="R282" s="40"/>
      <c r="S282" s="40"/>
      <c r="T282" s="40"/>
      <c r="U282" s="40"/>
      <c r="V282" s="40"/>
      <c r="W282" s="40"/>
      <c r="X282" s="40"/>
      <c r="Y282" s="40"/>
      <c r="Z282" s="43"/>
      <c r="AA282" s="43"/>
      <c r="AB282" s="52"/>
      <c r="AC282" s="52"/>
      <c r="AD282" s="52"/>
      <c r="AE282" s="44" t="str">
        <f aca="false">IF(AND(U282="In scope",Z282&lt;&gt;"",J282&lt;&gt;"",N282&lt;&gt;""),Z282*IF(AA282="",J282,AA282)*M282/1000,"")</f>
        <v/>
      </c>
      <c r="AF282" s="44" t="str">
        <f aca="false">IF(AE282="","",O282-AE282)</f>
        <v/>
      </c>
      <c r="AG282" s="46" t="str">
        <f aca="false">IF(AE282="","",N282-Z282*IF(AA282="",J282,AA282)/1000)</f>
        <v/>
      </c>
      <c r="AH282" s="51" t="str">
        <f aca="false">IF(OR(AF282="",RATE=""),"",AF282*RATE)</f>
        <v/>
      </c>
      <c r="AI282" s="51" t="str">
        <f aca="false">IF(AE282="","",IF(AA282="",J282,AA282)*(N(AB282)+N(AC282)))</f>
        <v/>
      </c>
      <c r="AJ282" s="51" t="str">
        <f aca="false">IF(AE282="","",IF(AA282="",J282,AA282)*N(AD282))</f>
        <v/>
      </c>
      <c r="AK282" s="51" t="str">
        <f aca="false">IF(AE282="","",AI282-AJ282)</f>
        <v/>
      </c>
      <c r="AL282" s="53" t="str">
        <f aca="false">IF(OR(AK282="",AH282="",N(AH282)&lt;=0),"",AK282/AH282)</f>
        <v/>
      </c>
    </row>
    <row r="283" customFormat="false" ht="15" hidden="false" customHeight="false" outlineLevel="0" collapsed="false">
      <c r="A283" s="45" t="str">
        <f aca="false">IF(AND(B283="",D283=""),"",ROW()-5)</f>
        <v/>
      </c>
      <c r="B283" s="40"/>
      <c r="C283" s="50" t="str">
        <f aca="false">IF(B283="","",IFERROR(INDEX(Spaces!$A$6:$A$105,MATCH($B283,SPACE_NAMES,0)),""))</f>
        <v/>
      </c>
      <c r="D283" s="40"/>
      <c r="E283" s="40"/>
      <c r="F283" s="40"/>
      <c r="G283" s="45" t="str">
        <f aca="false">IF(D283="","",IFERROR(INDEX(FX_WATTS,MATCH(D283,FX_NAMES,0)),""))</f>
        <v/>
      </c>
      <c r="H283" s="43"/>
      <c r="I283" s="45" t="str">
        <f aca="false">IF(H283&lt;&gt;"",H283,G283)</f>
        <v/>
      </c>
      <c r="J283" s="43"/>
      <c r="K283" s="42"/>
      <c r="L283" s="43"/>
      <c r="M283" s="44" t="str">
        <f aca="false">IF(J283="","",IF(K283&lt;&gt;"",K283,N(IFERROR(INDEX(Spaces!$F$6:$F$105,MATCH($B283,SPACE_NAMES,0)),0)))*IF(L283&lt;&gt;"",L283,N(IFERROR(INDEX(Spaces!$G$6:$G$105,MATCH($B283,SPACE_NAMES,0)),0))))</f>
        <v/>
      </c>
      <c r="N283" s="46" t="str">
        <f aca="false">IF(OR(J283="",I283=""),"",I283*J283/1000)</f>
        <v/>
      </c>
      <c r="O283" s="44" t="str">
        <f aca="false">IF(N283="","",N283*M283)</f>
        <v/>
      </c>
      <c r="P283" s="51" t="str">
        <f aca="false">IF(OR(O283="",RATE=""),"",O283*RATE)</f>
        <v/>
      </c>
      <c r="Q283" s="42"/>
      <c r="R283" s="40"/>
      <c r="S283" s="40"/>
      <c r="T283" s="40"/>
      <c r="U283" s="40"/>
      <c r="V283" s="40"/>
      <c r="W283" s="40"/>
      <c r="X283" s="40"/>
      <c r="Y283" s="40"/>
      <c r="Z283" s="43"/>
      <c r="AA283" s="43"/>
      <c r="AB283" s="52"/>
      <c r="AC283" s="52"/>
      <c r="AD283" s="52"/>
      <c r="AE283" s="44" t="str">
        <f aca="false">IF(AND(U283="In scope",Z283&lt;&gt;"",J283&lt;&gt;"",N283&lt;&gt;""),Z283*IF(AA283="",J283,AA283)*M283/1000,"")</f>
        <v/>
      </c>
      <c r="AF283" s="44" t="str">
        <f aca="false">IF(AE283="","",O283-AE283)</f>
        <v/>
      </c>
      <c r="AG283" s="46" t="str">
        <f aca="false">IF(AE283="","",N283-Z283*IF(AA283="",J283,AA283)/1000)</f>
        <v/>
      </c>
      <c r="AH283" s="51" t="str">
        <f aca="false">IF(OR(AF283="",RATE=""),"",AF283*RATE)</f>
        <v/>
      </c>
      <c r="AI283" s="51" t="str">
        <f aca="false">IF(AE283="","",IF(AA283="",J283,AA283)*(N(AB283)+N(AC283)))</f>
        <v/>
      </c>
      <c r="AJ283" s="51" t="str">
        <f aca="false">IF(AE283="","",IF(AA283="",J283,AA283)*N(AD283))</f>
        <v/>
      </c>
      <c r="AK283" s="51" t="str">
        <f aca="false">IF(AE283="","",AI283-AJ283)</f>
        <v/>
      </c>
      <c r="AL283" s="53" t="str">
        <f aca="false">IF(OR(AK283="",AH283="",N(AH283)&lt;=0),"",AK283/AH283)</f>
        <v/>
      </c>
    </row>
    <row r="284" customFormat="false" ht="15" hidden="false" customHeight="false" outlineLevel="0" collapsed="false">
      <c r="A284" s="45" t="str">
        <f aca="false">IF(AND(B284="",D284=""),"",ROW()-5)</f>
        <v/>
      </c>
      <c r="B284" s="40"/>
      <c r="C284" s="50" t="str">
        <f aca="false">IF(B284="","",IFERROR(INDEX(Spaces!$A$6:$A$105,MATCH($B284,SPACE_NAMES,0)),""))</f>
        <v/>
      </c>
      <c r="D284" s="40"/>
      <c r="E284" s="40"/>
      <c r="F284" s="40"/>
      <c r="G284" s="45" t="str">
        <f aca="false">IF(D284="","",IFERROR(INDEX(FX_WATTS,MATCH(D284,FX_NAMES,0)),""))</f>
        <v/>
      </c>
      <c r="H284" s="43"/>
      <c r="I284" s="45" t="str">
        <f aca="false">IF(H284&lt;&gt;"",H284,G284)</f>
        <v/>
      </c>
      <c r="J284" s="43"/>
      <c r="K284" s="42"/>
      <c r="L284" s="43"/>
      <c r="M284" s="44" t="str">
        <f aca="false">IF(J284="","",IF(K284&lt;&gt;"",K284,N(IFERROR(INDEX(Spaces!$F$6:$F$105,MATCH($B284,SPACE_NAMES,0)),0)))*IF(L284&lt;&gt;"",L284,N(IFERROR(INDEX(Spaces!$G$6:$G$105,MATCH($B284,SPACE_NAMES,0)),0))))</f>
        <v/>
      </c>
      <c r="N284" s="46" t="str">
        <f aca="false">IF(OR(J284="",I284=""),"",I284*J284/1000)</f>
        <v/>
      </c>
      <c r="O284" s="44" t="str">
        <f aca="false">IF(N284="","",N284*M284)</f>
        <v/>
      </c>
      <c r="P284" s="51" t="str">
        <f aca="false">IF(OR(O284="",RATE=""),"",O284*RATE)</f>
        <v/>
      </c>
      <c r="Q284" s="42"/>
      <c r="R284" s="40"/>
      <c r="S284" s="40"/>
      <c r="T284" s="40"/>
      <c r="U284" s="40"/>
      <c r="V284" s="40"/>
      <c r="W284" s="40"/>
      <c r="X284" s="40"/>
      <c r="Y284" s="40"/>
      <c r="Z284" s="43"/>
      <c r="AA284" s="43"/>
      <c r="AB284" s="52"/>
      <c r="AC284" s="52"/>
      <c r="AD284" s="52"/>
      <c r="AE284" s="44" t="str">
        <f aca="false">IF(AND(U284="In scope",Z284&lt;&gt;"",J284&lt;&gt;"",N284&lt;&gt;""),Z284*IF(AA284="",J284,AA284)*M284/1000,"")</f>
        <v/>
      </c>
      <c r="AF284" s="44" t="str">
        <f aca="false">IF(AE284="","",O284-AE284)</f>
        <v/>
      </c>
      <c r="AG284" s="46" t="str">
        <f aca="false">IF(AE284="","",N284-Z284*IF(AA284="",J284,AA284)/1000)</f>
        <v/>
      </c>
      <c r="AH284" s="51" t="str">
        <f aca="false">IF(OR(AF284="",RATE=""),"",AF284*RATE)</f>
        <v/>
      </c>
      <c r="AI284" s="51" t="str">
        <f aca="false">IF(AE284="","",IF(AA284="",J284,AA284)*(N(AB284)+N(AC284)))</f>
        <v/>
      </c>
      <c r="AJ284" s="51" t="str">
        <f aca="false">IF(AE284="","",IF(AA284="",J284,AA284)*N(AD284))</f>
        <v/>
      </c>
      <c r="AK284" s="51" t="str">
        <f aca="false">IF(AE284="","",AI284-AJ284)</f>
        <v/>
      </c>
      <c r="AL284" s="53" t="str">
        <f aca="false">IF(OR(AK284="",AH284="",N(AH284)&lt;=0),"",AK284/AH284)</f>
        <v/>
      </c>
    </row>
    <row r="285" customFormat="false" ht="15" hidden="false" customHeight="false" outlineLevel="0" collapsed="false">
      <c r="A285" s="45" t="str">
        <f aca="false">IF(AND(B285="",D285=""),"",ROW()-5)</f>
        <v/>
      </c>
      <c r="B285" s="40"/>
      <c r="C285" s="50" t="str">
        <f aca="false">IF(B285="","",IFERROR(INDEX(Spaces!$A$6:$A$105,MATCH($B285,SPACE_NAMES,0)),""))</f>
        <v/>
      </c>
      <c r="D285" s="40"/>
      <c r="E285" s="40"/>
      <c r="F285" s="40"/>
      <c r="G285" s="45" t="str">
        <f aca="false">IF(D285="","",IFERROR(INDEX(FX_WATTS,MATCH(D285,FX_NAMES,0)),""))</f>
        <v/>
      </c>
      <c r="H285" s="43"/>
      <c r="I285" s="45" t="str">
        <f aca="false">IF(H285&lt;&gt;"",H285,G285)</f>
        <v/>
      </c>
      <c r="J285" s="43"/>
      <c r="K285" s="42"/>
      <c r="L285" s="43"/>
      <c r="M285" s="44" t="str">
        <f aca="false">IF(J285="","",IF(K285&lt;&gt;"",K285,N(IFERROR(INDEX(Spaces!$F$6:$F$105,MATCH($B285,SPACE_NAMES,0)),0)))*IF(L285&lt;&gt;"",L285,N(IFERROR(INDEX(Spaces!$G$6:$G$105,MATCH($B285,SPACE_NAMES,0)),0))))</f>
        <v/>
      </c>
      <c r="N285" s="46" t="str">
        <f aca="false">IF(OR(J285="",I285=""),"",I285*J285/1000)</f>
        <v/>
      </c>
      <c r="O285" s="44" t="str">
        <f aca="false">IF(N285="","",N285*M285)</f>
        <v/>
      </c>
      <c r="P285" s="51" t="str">
        <f aca="false">IF(OR(O285="",RATE=""),"",O285*RATE)</f>
        <v/>
      </c>
      <c r="Q285" s="42"/>
      <c r="R285" s="40"/>
      <c r="S285" s="40"/>
      <c r="T285" s="40"/>
      <c r="U285" s="40"/>
      <c r="V285" s="40"/>
      <c r="W285" s="40"/>
      <c r="X285" s="40"/>
      <c r="Y285" s="40"/>
      <c r="Z285" s="43"/>
      <c r="AA285" s="43"/>
      <c r="AB285" s="52"/>
      <c r="AC285" s="52"/>
      <c r="AD285" s="52"/>
      <c r="AE285" s="44" t="str">
        <f aca="false">IF(AND(U285="In scope",Z285&lt;&gt;"",J285&lt;&gt;"",N285&lt;&gt;""),Z285*IF(AA285="",J285,AA285)*M285/1000,"")</f>
        <v/>
      </c>
      <c r="AF285" s="44" t="str">
        <f aca="false">IF(AE285="","",O285-AE285)</f>
        <v/>
      </c>
      <c r="AG285" s="46" t="str">
        <f aca="false">IF(AE285="","",N285-Z285*IF(AA285="",J285,AA285)/1000)</f>
        <v/>
      </c>
      <c r="AH285" s="51" t="str">
        <f aca="false">IF(OR(AF285="",RATE=""),"",AF285*RATE)</f>
        <v/>
      </c>
      <c r="AI285" s="51" t="str">
        <f aca="false">IF(AE285="","",IF(AA285="",J285,AA285)*(N(AB285)+N(AC285)))</f>
        <v/>
      </c>
      <c r="AJ285" s="51" t="str">
        <f aca="false">IF(AE285="","",IF(AA285="",J285,AA285)*N(AD285))</f>
        <v/>
      </c>
      <c r="AK285" s="51" t="str">
        <f aca="false">IF(AE285="","",AI285-AJ285)</f>
        <v/>
      </c>
      <c r="AL285" s="53" t="str">
        <f aca="false">IF(OR(AK285="",AH285="",N(AH285)&lt;=0),"",AK285/AH285)</f>
        <v/>
      </c>
    </row>
    <row r="286" customFormat="false" ht="15" hidden="false" customHeight="false" outlineLevel="0" collapsed="false">
      <c r="A286" s="45" t="str">
        <f aca="false">IF(AND(B286="",D286=""),"",ROW()-5)</f>
        <v/>
      </c>
      <c r="B286" s="40"/>
      <c r="C286" s="50" t="str">
        <f aca="false">IF(B286="","",IFERROR(INDEX(Spaces!$A$6:$A$105,MATCH($B286,SPACE_NAMES,0)),""))</f>
        <v/>
      </c>
      <c r="D286" s="40"/>
      <c r="E286" s="40"/>
      <c r="F286" s="40"/>
      <c r="G286" s="45" t="str">
        <f aca="false">IF(D286="","",IFERROR(INDEX(FX_WATTS,MATCH(D286,FX_NAMES,0)),""))</f>
        <v/>
      </c>
      <c r="H286" s="43"/>
      <c r="I286" s="45" t="str">
        <f aca="false">IF(H286&lt;&gt;"",H286,G286)</f>
        <v/>
      </c>
      <c r="J286" s="43"/>
      <c r="K286" s="42"/>
      <c r="L286" s="43"/>
      <c r="M286" s="44" t="str">
        <f aca="false">IF(J286="","",IF(K286&lt;&gt;"",K286,N(IFERROR(INDEX(Spaces!$F$6:$F$105,MATCH($B286,SPACE_NAMES,0)),0)))*IF(L286&lt;&gt;"",L286,N(IFERROR(INDEX(Spaces!$G$6:$G$105,MATCH($B286,SPACE_NAMES,0)),0))))</f>
        <v/>
      </c>
      <c r="N286" s="46" t="str">
        <f aca="false">IF(OR(J286="",I286=""),"",I286*J286/1000)</f>
        <v/>
      </c>
      <c r="O286" s="44" t="str">
        <f aca="false">IF(N286="","",N286*M286)</f>
        <v/>
      </c>
      <c r="P286" s="51" t="str">
        <f aca="false">IF(OR(O286="",RATE=""),"",O286*RATE)</f>
        <v/>
      </c>
      <c r="Q286" s="42"/>
      <c r="R286" s="40"/>
      <c r="S286" s="40"/>
      <c r="T286" s="40"/>
      <c r="U286" s="40"/>
      <c r="V286" s="40"/>
      <c r="W286" s="40"/>
      <c r="X286" s="40"/>
      <c r="Y286" s="40"/>
      <c r="Z286" s="43"/>
      <c r="AA286" s="43"/>
      <c r="AB286" s="52"/>
      <c r="AC286" s="52"/>
      <c r="AD286" s="52"/>
      <c r="AE286" s="44" t="str">
        <f aca="false">IF(AND(U286="In scope",Z286&lt;&gt;"",J286&lt;&gt;"",N286&lt;&gt;""),Z286*IF(AA286="",J286,AA286)*M286/1000,"")</f>
        <v/>
      </c>
      <c r="AF286" s="44" t="str">
        <f aca="false">IF(AE286="","",O286-AE286)</f>
        <v/>
      </c>
      <c r="AG286" s="46" t="str">
        <f aca="false">IF(AE286="","",N286-Z286*IF(AA286="",J286,AA286)/1000)</f>
        <v/>
      </c>
      <c r="AH286" s="51" t="str">
        <f aca="false">IF(OR(AF286="",RATE=""),"",AF286*RATE)</f>
        <v/>
      </c>
      <c r="AI286" s="51" t="str">
        <f aca="false">IF(AE286="","",IF(AA286="",J286,AA286)*(N(AB286)+N(AC286)))</f>
        <v/>
      </c>
      <c r="AJ286" s="51" t="str">
        <f aca="false">IF(AE286="","",IF(AA286="",J286,AA286)*N(AD286))</f>
        <v/>
      </c>
      <c r="AK286" s="51" t="str">
        <f aca="false">IF(AE286="","",AI286-AJ286)</f>
        <v/>
      </c>
      <c r="AL286" s="53" t="str">
        <f aca="false">IF(OR(AK286="",AH286="",N(AH286)&lt;=0),"",AK286/AH286)</f>
        <v/>
      </c>
    </row>
    <row r="287" customFormat="false" ht="15" hidden="false" customHeight="false" outlineLevel="0" collapsed="false">
      <c r="A287" s="45" t="str">
        <f aca="false">IF(AND(B287="",D287=""),"",ROW()-5)</f>
        <v/>
      </c>
      <c r="B287" s="40"/>
      <c r="C287" s="50" t="str">
        <f aca="false">IF(B287="","",IFERROR(INDEX(Spaces!$A$6:$A$105,MATCH($B287,SPACE_NAMES,0)),""))</f>
        <v/>
      </c>
      <c r="D287" s="40"/>
      <c r="E287" s="40"/>
      <c r="F287" s="40"/>
      <c r="G287" s="45" t="str">
        <f aca="false">IF(D287="","",IFERROR(INDEX(FX_WATTS,MATCH(D287,FX_NAMES,0)),""))</f>
        <v/>
      </c>
      <c r="H287" s="43"/>
      <c r="I287" s="45" t="str">
        <f aca="false">IF(H287&lt;&gt;"",H287,G287)</f>
        <v/>
      </c>
      <c r="J287" s="43"/>
      <c r="K287" s="42"/>
      <c r="L287" s="43"/>
      <c r="M287" s="44" t="str">
        <f aca="false">IF(J287="","",IF(K287&lt;&gt;"",K287,N(IFERROR(INDEX(Spaces!$F$6:$F$105,MATCH($B287,SPACE_NAMES,0)),0)))*IF(L287&lt;&gt;"",L287,N(IFERROR(INDEX(Spaces!$G$6:$G$105,MATCH($B287,SPACE_NAMES,0)),0))))</f>
        <v/>
      </c>
      <c r="N287" s="46" t="str">
        <f aca="false">IF(OR(J287="",I287=""),"",I287*J287/1000)</f>
        <v/>
      </c>
      <c r="O287" s="44" t="str">
        <f aca="false">IF(N287="","",N287*M287)</f>
        <v/>
      </c>
      <c r="P287" s="51" t="str">
        <f aca="false">IF(OR(O287="",RATE=""),"",O287*RATE)</f>
        <v/>
      </c>
      <c r="Q287" s="42"/>
      <c r="R287" s="40"/>
      <c r="S287" s="40"/>
      <c r="T287" s="40"/>
      <c r="U287" s="40"/>
      <c r="V287" s="40"/>
      <c r="W287" s="40"/>
      <c r="X287" s="40"/>
      <c r="Y287" s="40"/>
      <c r="Z287" s="43"/>
      <c r="AA287" s="43"/>
      <c r="AB287" s="52"/>
      <c r="AC287" s="52"/>
      <c r="AD287" s="52"/>
      <c r="AE287" s="44" t="str">
        <f aca="false">IF(AND(U287="In scope",Z287&lt;&gt;"",J287&lt;&gt;"",N287&lt;&gt;""),Z287*IF(AA287="",J287,AA287)*M287/1000,"")</f>
        <v/>
      </c>
      <c r="AF287" s="44" t="str">
        <f aca="false">IF(AE287="","",O287-AE287)</f>
        <v/>
      </c>
      <c r="AG287" s="46" t="str">
        <f aca="false">IF(AE287="","",N287-Z287*IF(AA287="",J287,AA287)/1000)</f>
        <v/>
      </c>
      <c r="AH287" s="51" t="str">
        <f aca="false">IF(OR(AF287="",RATE=""),"",AF287*RATE)</f>
        <v/>
      </c>
      <c r="AI287" s="51" t="str">
        <f aca="false">IF(AE287="","",IF(AA287="",J287,AA287)*(N(AB287)+N(AC287)))</f>
        <v/>
      </c>
      <c r="AJ287" s="51" t="str">
        <f aca="false">IF(AE287="","",IF(AA287="",J287,AA287)*N(AD287))</f>
        <v/>
      </c>
      <c r="AK287" s="51" t="str">
        <f aca="false">IF(AE287="","",AI287-AJ287)</f>
        <v/>
      </c>
      <c r="AL287" s="53" t="str">
        <f aca="false">IF(OR(AK287="",AH287="",N(AH287)&lt;=0),"",AK287/AH287)</f>
        <v/>
      </c>
    </row>
    <row r="288" customFormat="false" ht="15" hidden="false" customHeight="false" outlineLevel="0" collapsed="false">
      <c r="A288" s="45" t="str">
        <f aca="false">IF(AND(B288="",D288=""),"",ROW()-5)</f>
        <v/>
      </c>
      <c r="B288" s="40"/>
      <c r="C288" s="50" t="str">
        <f aca="false">IF(B288="","",IFERROR(INDEX(Spaces!$A$6:$A$105,MATCH($B288,SPACE_NAMES,0)),""))</f>
        <v/>
      </c>
      <c r="D288" s="40"/>
      <c r="E288" s="40"/>
      <c r="F288" s="40"/>
      <c r="G288" s="45" t="str">
        <f aca="false">IF(D288="","",IFERROR(INDEX(FX_WATTS,MATCH(D288,FX_NAMES,0)),""))</f>
        <v/>
      </c>
      <c r="H288" s="43"/>
      <c r="I288" s="45" t="str">
        <f aca="false">IF(H288&lt;&gt;"",H288,G288)</f>
        <v/>
      </c>
      <c r="J288" s="43"/>
      <c r="K288" s="42"/>
      <c r="L288" s="43"/>
      <c r="M288" s="44" t="str">
        <f aca="false">IF(J288="","",IF(K288&lt;&gt;"",K288,N(IFERROR(INDEX(Spaces!$F$6:$F$105,MATCH($B288,SPACE_NAMES,0)),0)))*IF(L288&lt;&gt;"",L288,N(IFERROR(INDEX(Spaces!$G$6:$G$105,MATCH($B288,SPACE_NAMES,0)),0))))</f>
        <v/>
      </c>
      <c r="N288" s="46" t="str">
        <f aca="false">IF(OR(J288="",I288=""),"",I288*J288/1000)</f>
        <v/>
      </c>
      <c r="O288" s="44" t="str">
        <f aca="false">IF(N288="","",N288*M288)</f>
        <v/>
      </c>
      <c r="P288" s="51" t="str">
        <f aca="false">IF(OR(O288="",RATE=""),"",O288*RATE)</f>
        <v/>
      </c>
      <c r="Q288" s="42"/>
      <c r="R288" s="40"/>
      <c r="S288" s="40"/>
      <c r="T288" s="40"/>
      <c r="U288" s="40"/>
      <c r="V288" s="40"/>
      <c r="W288" s="40"/>
      <c r="X288" s="40"/>
      <c r="Y288" s="40"/>
      <c r="Z288" s="43"/>
      <c r="AA288" s="43"/>
      <c r="AB288" s="52"/>
      <c r="AC288" s="52"/>
      <c r="AD288" s="52"/>
      <c r="AE288" s="44" t="str">
        <f aca="false">IF(AND(U288="In scope",Z288&lt;&gt;"",J288&lt;&gt;"",N288&lt;&gt;""),Z288*IF(AA288="",J288,AA288)*M288/1000,"")</f>
        <v/>
      </c>
      <c r="AF288" s="44" t="str">
        <f aca="false">IF(AE288="","",O288-AE288)</f>
        <v/>
      </c>
      <c r="AG288" s="46" t="str">
        <f aca="false">IF(AE288="","",N288-Z288*IF(AA288="",J288,AA288)/1000)</f>
        <v/>
      </c>
      <c r="AH288" s="51" t="str">
        <f aca="false">IF(OR(AF288="",RATE=""),"",AF288*RATE)</f>
        <v/>
      </c>
      <c r="AI288" s="51" t="str">
        <f aca="false">IF(AE288="","",IF(AA288="",J288,AA288)*(N(AB288)+N(AC288)))</f>
        <v/>
      </c>
      <c r="AJ288" s="51" t="str">
        <f aca="false">IF(AE288="","",IF(AA288="",J288,AA288)*N(AD288))</f>
        <v/>
      </c>
      <c r="AK288" s="51" t="str">
        <f aca="false">IF(AE288="","",AI288-AJ288)</f>
        <v/>
      </c>
      <c r="AL288" s="53" t="str">
        <f aca="false">IF(OR(AK288="",AH288="",N(AH288)&lt;=0),"",AK288/AH288)</f>
        <v/>
      </c>
    </row>
    <row r="289" customFormat="false" ht="15" hidden="false" customHeight="false" outlineLevel="0" collapsed="false">
      <c r="A289" s="45" t="str">
        <f aca="false">IF(AND(B289="",D289=""),"",ROW()-5)</f>
        <v/>
      </c>
      <c r="B289" s="40"/>
      <c r="C289" s="50" t="str">
        <f aca="false">IF(B289="","",IFERROR(INDEX(Spaces!$A$6:$A$105,MATCH($B289,SPACE_NAMES,0)),""))</f>
        <v/>
      </c>
      <c r="D289" s="40"/>
      <c r="E289" s="40"/>
      <c r="F289" s="40"/>
      <c r="G289" s="45" t="str">
        <f aca="false">IF(D289="","",IFERROR(INDEX(FX_WATTS,MATCH(D289,FX_NAMES,0)),""))</f>
        <v/>
      </c>
      <c r="H289" s="43"/>
      <c r="I289" s="45" t="str">
        <f aca="false">IF(H289&lt;&gt;"",H289,G289)</f>
        <v/>
      </c>
      <c r="J289" s="43"/>
      <c r="K289" s="42"/>
      <c r="L289" s="43"/>
      <c r="M289" s="44" t="str">
        <f aca="false">IF(J289="","",IF(K289&lt;&gt;"",K289,N(IFERROR(INDEX(Spaces!$F$6:$F$105,MATCH($B289,SPACE_NAMES,0)),0)))*IF(L289&lt;&gt;"",L289,N(IFERROR(INDEX(Spaces!$G$6:$G$105,MATCH($B289,SPACE_NAMES,0)),0))))</f>
        <v/>
      </c>
      <c r="N289" s="46" t="str">
        <f aca="false">IF(OR(J289="",I289=""),"",I289*J289/1000)</f>
        <v/>
      </c>
      <c r="O289" s="44" t="str">
        <f aca="false">IF(N289="","",N289*M289)</f>
        <v/>
      </c>
      <c r="P289" s="51" t="str">
        <f aca="false">IF(OR(O289="",RATE=""),"",O289*RATE)</f>
        <v/>
      </c>
      <c r="Q289" s="42"/>
      <c r="R289" s="40"/>
      <c r="S289" s="40"/>
      <c r="T289" s="40"/>
      <c r="U289" s="40"/>
      <c r="V289" s="40"/>
      <c r="W289" s="40"/>
      <c r="X289" s="40"/>
      <c r="Y289" s="40"/>
      <c r="Z289" s="43"/>
      <c r="AA289" s="43"/>
      <c r="AB289" s="52"/>
      <c r="AC289" s="52"/>
      <c r="AD289" s="52"/>
      <c r="AE289" s="44" t="str">
        <f aca="false">IF(AND(U289="In scope",Z289&lt;&gt;"",J289&lt;&gt;"",N289&lt;&gt;""),Z289*IF(AA289="",J289,AA289)*M289/1000,"")</f>
        <v/>
      </c>
      <c r="AF289" s="44" t="str">
        <f aca="false">IF(AE289="","",O289-AE289)</f>
        <v/>
      </c>
      <c r="AG289" s="46" t="str">
        <f aca="false">IF(AE289="","",N289-Z289*IF(AA289="",J289,AA289)/1000)</f>
        <v/>
      </c>
      <c r="AH289" s="51" t="str">
        <f aca="false">IF(OR(AF289="",RATE=""),"",AF289*RATE)</f>
        <v/>
      </c>
      <c r="AI289" s="51" t="str">
        <f aca="false">IF(AE289="","",IF(AA289="",J289,AA289)*(N(AB289)+N(AC289)))</f>
        <v/>
      </c>
      <c r="AJ289" s="51" t="str">
        <f aca="false">IF(AE289="","",IF(AA289="",J289,AA289)*N(AD289))</f>
        <v/>
      </c>
      <c r="AK289" s="51" t="str">
        <f aca="false">IF(AE289="","",AI289-AJ289)</f>
        <v/>
      </c>
      <c r="AL289" s="53" t="str">
        <f aca="false">IF(OR(AK289="",AH289="",N(AH289)&lt;=0),"",AK289/AH289)</f>
        <v/>
      </c>
    </row>
    <row r="290" customFormat="false" ht="15" hidden="false" customHeight="false" outlineLevel="0" collapsed="false">
      <c r="A290" s="45" t="str">
        <f aca="false">IF(AND(B290="",D290=""),"",ROW()-5)</f>
        <v/>
      </c>
      <c r="B290" s="40"/>
      <c r="C290" s="50" t="str">
        <f aca="false">IF(B290="","",IFERROR(INDEX(Spaces!$A$6:$A$105,MATCH($B290,SPACE_NAMES,0)),""))</f>
        <v/>
      </c>
      <c r="D290" s="40"/>
      <c r="E290" s="40"/>
      <c r="F290" s="40"/>
      <c r="G290" s="45" t="str">
        <f aca="false">IF(D290="","",IFERROR(INDEX(FX_WATTS,MATCH(D290,FX_NAMES,0)),""))</f>
        <v/>
      </c>
      <c r="H290" s="43"/>
      <c r="I290" s="45" t="str">
        <f aca="false">IF(H290&lt;&gt;"",H290,G290)</f>
        <v/>
      </c>
      <c r="J290" s="43"/>
      <c r="K290" s="42"/>
      <c r="L290" s="43"/>
      <c r="M290" s="44" t="str">
        <f aca="false">IF(J290="","",IF(K290&lt;&gt;"",K290,N(IFERROR(INDEX(Spaces!$F$6:$F$105,MATCH($B290,SPACE_NAMES,0)),0)))*IF(L290&lt;&gt;"",L290,N(IFERROR(INDEX(Spaces!$G$6:$G$105,MATCH($B290,SPACE_NAMES,0)),0))))</f>
        <v/>
      </c>
      <c r="N290" s="46" t="str">
        <f aca="false">IF(OR(J290="",I290=""),"",I290*J290/1000)</f>
        <v/>
      </c>
      <c r="O290" s="44" t="str">
        <f aca="false">IF(N290="","",N290*M290)</f>
        <v/>
      </c>
      <c r="P290" s="51" t="str">
        <f aca="false">IF(OR(O290="",RATE=""),"",O290*RATE)</f>
        <v/>
      </c>
      <c r="Q290" s="42"/>
      <c r="R290" s="40"/>
      <c r="S290" s="40"/>
      <c r="T290" s="40"/>
      <c r="U290" s="40"/>
      <c r="V290" s="40"/>
      <c r="W290" s="40"/>
      <c r="X290" s="40"/>
      <c r="Y290" s="40"/>
      <c r="Z290" s="43"/>
      <c r="AA290" s="43"/>
      <c r="AB290" s="52"/>
      <c r="AC290" s="52"/>
      <c r="AD290" s="52"/>
      <c r="AE290" s="44" t="str">
        <f aca="false">IF(AND(U290="In scope",Z290&lt;&gt;"",J290&lt;&gt;"",N290&lt;&gt;""),Z290*IF(AA290="",J290,AA290)*M290/1000,"")</f>
        <v/>
      </c>
      <c r="AF290" s="44" t="str">
        <f aca="false">IF(AE290="","",O290-AE290)</f>
        <v/>
      </c>
      <c r="AG290" s="46" t="str">
        <f aca="false">IF(AE290="","",N290-Z290*IF(AA290="",J290,AA290)/1000)</f>
        <v/>
      </c>
      <c r="AH290" s="51" t="str">
        <f aca="false">IF(OR(AF290="",RATE=""),"",AF290*RATE)</f>
        <v/>
      </c>
      <c r="AI290" s="51" t="str">
        <f aca="false">IF(AE290="","",IF(AA290="",J290,AA290)*(N(AB290)+N(AC290)))</f>
        <v/>
      </c>
      <c r="AJ290" s="51" t="str">
        <f aca="false">IF(AE290="","",IF(AA290="",J290,AA290)*N(AD290))</f>
        <v/>
      </c>
      <c r="AK290" s="51" t="str">
        <f aca="false">IF(AE290="","",AI290-AJ290)</f>
        <v/>
      </c>
      <c r="AL290" s="53" t="str">
        <f aca="false">IF(OR(AK290="",AH290="",N(AH290)&lt;=0),"",AK290/AH290)</f>
        <v/>
      </c>
    </row>
    <row r="291" customFormat="false" ht="15" hidden="false" customHeight="false" outlineLevel="0" collapsed="false">
      <c r="A291" s="45" t="str">
        <f aca="false">IF(AND(B291="",D291=""),"",ROW()-5)</f>
        <v/>
      </c>
      <c r="B291" s="40"/>
      <c r="C291" s="50" t="str">
        <f aca="false">IF(B291="","",IFERROR(INDEX(Spaces!$A$6:$A$105,MATCH($B291,SPACE_NAMES,0)),""))</f>
        <v/>
      </c>
      <c r="D291" s="40"/>
      <c r="E291" s="40"/>
      <c r="F291" s="40"/>
      <c r="G291" s="45" t="str">
        <f aca="false">IF(D291="","",IFERROR(INDEX(FX_WATTS,MATCH(D291,FX_NAMES,0)),""))</f>
        <v/>
      </c>
      <c r="H291" s="43"/>
      <c r="I291" s="45" t="str">
        <f aca="false">IF(H291&lt;&gt;"",H291,G291)</f>
        <v/>
      </c>
      <c r="J291" s="43"/>
      <c r="K291" s="42"/>
      <c r="L291" s="43"/>
      <c r="M291" s="44" t="str">
        <f aca="false">IF(J291="","",IF(K291&lt;&gt;"",K291,N(IFERROR(INDEX(Spaces!$F$6:$F$105,MATCH($B291,SPACE_NAMES,0)),0)))*IF(L291&lt;&gt;"",L291,N(IFERROR(INDEX(Spaces!$G$6:$G$105,MATCH($B291,SPACE_NAMES,0)),0))))</f>
        <v/>
      </c>
      <c r="N291" s="46" t="str">
        <f aca="false">IF(OR(J291="",I291=""),"",I291*J291/1000)</f>
        <v/>
      </c>
      <c r="O291" s="44" t="str">
        <f aca="false">IF(N291="","",N291*M291)</f>
        <v/>
      </c>
      <c r="P291" s="51" t="str">
        <f aca="false">IF(OR(O291="",RATE=""),"",O291*RATE)</f>
        <v/>
      </c>
      <c r="Q291" s="42"/>
      <c r="R291" s="40"/>
      <c r="S291" s="40"/>
      <c r="T291" s="40"/>
      <c r="U291" s="40"/>
      <c r="V291" s="40"/>
      <c r="W291" s="40"/>
      <c r="X291" s="40"/>
      <c r="Y291" s="40"/>
      <c r="Z291" s="43"/>
      <c r="AA291" s="43"/>
      <c r="AB291" s="52"/>
      <c r="AC291" s="52"/>
      <c r="AD291" s="52"/>
      <c r="AE291" s="44" t="str">
        <f aca="false">IF(AND(U291="In scope",Z291&lt;&gt;"",J291&lt;&gt;"",N291&lt;&gt;""),Z291*IF(AA291="",J291,AA291)*M291/1000,"")</f>
        <v/>
      </c>
      <c r="AF291" s="44" t="str">
        <f aca="false">IF(AE291="","",O291-AE291)</f>
        <v/>
      </c>
      <c r="AG291" s="46" t="str">
        <f aca="false">IF(AE291="","",N291-Z291*IF(AA291="",J291,AA291)/1000)</f>
        <v/>
      </c>
      <c r="AH291" s="51" t="str">
        <f aca="false">IF(OR(AF291="",RATE=""),"",AF291*RATE)</f>
        <v/>
      </c>
      <c r="AI291" s="51" t="str">
        <f aca="false">IF(AE291="","",IF(AA291="",J291,AA291)*(N(AB291)+N(AC291)))</f>
        <v/>
      </c>
      <c r="AJ291" s="51" t="str">
        <f aca="false">IF(AE291="","",IF(AA291="",J291,AA291)*N(AD291))</f>
        <v/>
      </c>
      <c r="AK291" s="51" t="str">
        <f aca="false">IF(AE291="","",AI291-AJ291)</f>
        <v/>
      </c>
      <c r="AL291" s="53" t="str">
        <f aca="false">IF(OR(AK291="",AH291="",N(AH291)&lt;=0),"",AK291/AH291)</f>
        <v/>
      </c>
    </row>
    <row r="292" customFormat="false" ht="15" hidden="false" customHeight="false" outlineLevel="0" collapsed="false">
      <c r="A292" s="45" t="str">
        <f aca="false">IF(AND(B292="",D292=""),"",ROW()-5)</f>
        <v/>
      </c>
      <c r="B292" s="40"/>
      <c r="C292" s="50" t="str">
        <f aca="false">IF(B292="","",IFERROR(INDEX(Spaces!$A$6:$A$105,MATCH($B292,SPACE_NAMES,0)),""))</f>
        <v/>
      </c>
      <c r="D292" s="40"/>
      <c r="E292" s="40"/>
      <c r="F292" s="40"/>
      <c r="G292" s="45" t="str">
        <f aca="false">IF(D292="","",IFERROR(INDEX(FX_WATTS,MATCH(D292,FX_NAMES,0)),""))</f>
        <v/>
      </c>
      <c r="H292" s="43"/>
      <c r="I292" s="45" t="str">
        <f aca="false">IF(H292&lt;&gt;"",H292,G292)</f>
        <v/>
      </c>
      <c r="J292" s="43"/>
      <c r="K292" s="42"/>
      <c r="L292" s="43"/>
      <c r="M292" s="44" t="str">
        <f aca="false">IF(J292="","",IF(K292&lt;&gt;"",K292,N(IFERROR(INDEX(Spaces!$F$6:$F$105,MATCH($B292,SPACE_NAMES,0)),0)))*IF(L292&lt;&gt;"",L292,N(IFERROR(INDEX(Spaces!$G$6:$G$105,MATCH($B292,SPACE_NAMES,0)),0))))</f>
        <v/>
      </c>
      <c r="N292" s="46" t="str">
        <f aca="false">IF(OR(J292="",I292=""),"",I292*J292/1000)</f>
        <v/>
      </c>
      <c r="O292" s="44" t="str">
        <f aca="false">IF(N292="","",N292*M292)</f>
        <v/>
      </c>
      <c r="P292" s="51" t="str">
        <f aca="false">IF(OR(O292="",RATE=""),"",O292*RATE)</f>
        <v/>
      </c>
      <c r="Q292" s="42"/>
      <c r="R292" s="40"/>
      <c r="S292" s="40"/>
      <c r="T292" s="40"/>
      <c r="U292" s="40"/>
      <c r="V292" s="40"/>
      <c r="W292" s="40"/>
      <c r="X292" s="40"/>
      <c r="Y292" s="40"/>
      <c r="Z292" s="43"/>
      <c r="AA292" s="43"/>
      <c r="AB292" s="52"/>
      <c r="AC292" s="52"/>
      <c r="AD292" s="52"/>
      <c r="AE292" s="44" t="str">
        <f aca="false">IF(AND(U292="In scope",Z292&lt;&gt;"",J292&lt;&gt;"",N292&lt;&gt;""),Z292*IF(AA292="",J292,AA292)*M292/1000,"")</f>
        <v/>
      </c>
      <c r="AF292" s="44" t="str">
        <f aca="false">IF(AE292="","",O292-AE292)</f>
        <v/>
      </c>
      <c r="AG292" s="46" t="str">
        <f aca="false">IF(AE292="","",N292-Z292*IF(AA292="",J292,AA292)/1000)</f>
        <v/>
      </c>
      <c r="AH292" s="51" t="str">
        <f aca="false">IF(OR(AF292="",RATE=""),"",AF292*RATE)</f>
        <v/>
      </c>
      <c r="AI292" s="51" t="str">
        <f aca="false">IF(AE292="","",IF(AA292="",J292,AA292)*(N(AB292)+N(AC292)))</f>
        <v/>
      </c>
      <c r="AJ292" s="51" t="str">
        <f aca="false">IF(AE292="","",IF(AA292="",J292,AA292)*N(AD292))</f>
        <v/>
      </c>
      <c r="AK292" s="51" t="str">
        <f aca="false">IF(AE292="","",AI292-AJ292)</f>
        <v/>
      </c>
      <c r="AL292" s="53" t="str">
        <f aca="false">IF(OR(AK292="",AH292="",N(AH292)&lt;=0),"",AK292/AH292)</f>
        <v/>
      </c>
    </row>
    <row r="293" customFormat="false" ht="15" hidden="false" customHeight="false" outlineLevel="0" collapsed="false">
      <c r="A293" s="45" t="str">
        <f aca="false">IF(AND(B293="",D293=""),"",ROW()-5)</f>
        <v/>
      </c>
      <c r="B293" s="40"/>
      <c r="C293" s="50" t="str">
        <f aca="false">IF(B293="","",IFERROR(INDEX(Spaces!$A$6:$A$105,MATCH($B293,SPACE_NAMES,0)),""))</f>
        <v/>
      </c>
      <c r="D293" s="40"/>
      <c r="E293" s="40"/>
      <c r="F293" s="40"/>
      <c r="G293" s="45" t="str">
        <f aca="false">IF(D293="","",IFERROR(INDEX(FX_WATTS,MATCH(D293,FX_NAMES,0)),""))</f>
        <v/>
      </c>
      <c r="H293" s="43"/>
      <c r="I293" s="45" t="str">
        <f aca="false">IF(H293&lt;&gt;"",H293,G293)</f>
        <v/>
      </c>
      <c r="J293" s="43"/>
      <c r="K293" s="42"/>
      <c r="L293" s="43"/>
      <c r="M293" s="44" t="str">
        <f aca="false">IF(J293="","",IF(K293&lt;&gt;"",K293,N(IFERROR(INDEX(Spaces!$F$6:$F$105,MATCH($B293,SPACE_NAMES,0)),0)))*IF(L293&lt;&gt;"",L293,N(IFERROR(INDEX(Spaces!$G$6:$G$105,MATCH($B293,SPACE_NAMES,0)),0))))</f>
        <v/>
      </c>
      <c r="N293" s="46" t="str">
        <f aca="false">IF(OR(J293="",I293=""),"",I293*J293/1000)</f>
        <v/>
      </c>
      <c r="O293" s="44" t="str">
        <f aca="false">IF(N293="","",N293*M293)</f>
        <v/>
      </c>
      <c r="P293" s="51" t="str">
        <f aca="false">IF(OR(O293="",RATE=""),"",O293*RATE)</f>
        <v/>
      </c>
      <c r="Q293" s="42"/>
      <c r="R293" s="40"/>
      <c r="S293" s="40"/>
      <c r="T293" s="40"/>
      <c r="U293" s="40"/>
      <c r="V293" s="40"/>
      <c r="W293" s="40"/>
      <c r="X293" s="40"/>
      <c r="Y293" s="40"/>
      <c r="Z293" s="43"/>
      <c r="AA293" s="43"/>
      <c r="AB293" s="52"/>
      <c r="AC293" s="52"/>
      <c r="AD293" s="52"/>
      <c r="AE293" s="44" t="str">
        <f aca="false">IF(AND(U293="In scope",Z293&lt;&gt;"",J293&lt;&gt;"",N293&lt;&gt;""),Z293*IF(AA293="",J293,AA293)*M293/1000,"")</f>
        <v/>
      </c>
      <c r="AF293" s="44" t="str">
        <f aca="false">IF(AE293="","",O293-AE293)</f>
        <v/>
      </c>
      <c r="AG293" s="46" t="str">
        <f aca="false">IF(AE293="","",N293-Z293*IF(AA293="",J293,AA293)/1000)</f>
        <v/>
      </c>
      <c r="AH293" s="51" t="str">
        <f aca="false">IF(OR(AF293="",RATE=""),"",AF293*RATE)</f>
        <v/>
      </c>
      <c r="AI293" s="51" t="str">
        <f aca="false">IF(AE293="","",IF(AA293="",J293,AA293)*(N(AB293)+N(AC293)))</f>
        <v/>
      </c>
      <c r="AJ293" s="51" t="str">
        <f aca="false">IF(AE293="","",IF(AA293="",J293,AA293)*N(AD293))</f>
        <v/>
      </c>
      <c r="AK293" s="51" t="str">
        <f aca="false">IF(AE293="","",AI293-AJ293)</f>
        <v/>
      </c>
      <c r="AL293" s="53" t="str">
        <f aca="false">IF(OR(AK293="",AH293="",N(AH293)&lt;=0),"",AK293/AH293)</f>
        <v/>
      </c>
    </row>
    <row r="294" customFormat="false" ht="15" hidden="false" customHeight="false" outlineLevel="0" collapsed="false">
      <c r="A294" s="45" t="str">
        <f aca="false">IF(AND(B294="",D294=""),"",ROW()-5)</f>
        <v/>
      </c>
      <c r="B294" s="40"/>
      <c r="C294" s="50" t="str">
        <f aca="false">IF(B294="","",IFERROR(INDEX(Spaces!$A$6:$A$105,MATCH($B294,SPACE_NAMES,0)),""))</f>
        <v/>
      </c>
      <c r="D294" s="40"/>
      <c r="E294" s="40"/>
      <c r="F294" s="40"/>
      <c r="G294" s="45" t="str">
        <f aca="false">IF(D294="","",IFERROR(INDEX(FX_WATTS,MATCH(D294,FX_NAMES,0)),""))</f>
        <v/>
      </c>
      <c r="H294" s="43"/>
      <c r="I294" s="45" t="str">
        <f aca="false">IF(H294&lt;&gt;"",H294,G294)</f>
        <v/>
      </c>
      <c r="J294" s="43"/>
      <c r="K294" s="42"/>
      <c r="L294" s="43"/>
      <c r="M294" s="44" t="str">
        <f aca="false">IF(J294="","",IF(K294&lt;&gt;"",K294,N(IFERROR(INDEX(Spaces!$F$6:$F$105,MATCH($B294,SPACE_NAMES,0)),0)))*IF(L294&lt;&gt;"",L294,N(IFERROR(INDEX(Spaces!$G$6:$G$105,MATCH($B294,SPACE_NAMES,0)),0))))</f>
        <v/>
      </c>
      <c r="N294" s="46" t="str">
        <f aca="false">IF(OR(J294="",I294=""),"",I294*J294/1000)</f>
        <v/>
      </c>
      <c r="O294" s="44" t="str">
        <f aca="false">IF(N294="","",N294*M294)</f>
        <v/>
      </c>
      <c r="P294" s="51" t="str">
        <f aca="false">IF(OR(O294="",RATE=""),"",O294*RATE)</f>
        <v/>
      </c>
      <c r="Q294" s="42"/>
      <c r="R294" s="40"/>
      <c r="S294" s="40"/>
      <c r="T294" s="40"/>
      <c r="U294" s="40"/>
      <c r="V294" s="40"/>
      <c r="W294" s="40"/>
      <c r="X294" s="40"/>
      <c r="Y294" s="40"/>
      <c r="Z294" s="43"/>
      <c r="AA294" s="43"/>
      <c r="AB294" s="52"/>
      <c r="AC294" s="52"/>
      <c r="AD294" s="52"/>
      <c r="AE294" s="44" t="str">
        <f aca="false">IF(AND(U294="In scope",Z294&lt;&gt;"",J294&lt;&gt;"",N294&lt;&gt;""),Z294*IF(AA294="",J294,AA294)*M294/1000,"")</f>
        <v/>
      </c>
      <c r="AF294" s="44" t="str">
        <f aca="false">IF(AE294="","",O294-AE294)</f>
        <v/>
      </c>
      <c r="AG294" s="46" t="str">
        <f aca="false">IF(AE294="","",N294-Z294*IF(AA294="",J294,AA294)/1000)</f>
        <v/>
      </c>
      <c r="AH294" s="51" t="str">
        <f aca="false">IF(OR(AF294="",RATE=""),"",AF294*RATE)</f>
        <v/>
      </c>
      <c r="AI294" s="51" t="str">
        <f aca="false">IF(AE294="","",IF(AA294="",J294,AA294)*(N(AB294)+N(AC294)))</f>
        <v/>
      </c>
      <c r="AJ294" s="51" t="str">
        <f aca="false">IF(AE294="","",IF(AA294="",J294,AA294)*N(AD294))</f>
        <v/>
      </c>
      <c r="AK294" s="51" t="str">
        <f aca="false">IF(AE294="","",AI294-AJ294)</f>
        <v/>
      </c>
      <c r="AL294" s="53" t="str">
        <f aca="false">IF(OR(AK294="",AH294="",N(AH294)&lt;=0),"",AK294/AH294)</f>
        <v/>
      </c>
    </row>
    <row r="295" customFormat="false" ht="15" hidden="false" customHeight="false" outlineLevel="0" collapsed="false">
      <c r="A295" s="45" t="str">
        <f aca="false">IF(AND(B295="",D295=""),"",ROW()-5)</f>
        <v/>
      </c>
      <c r="B295" s="40"/>
      <c r="C295" s="50" t="str">
        <f aca="false">IF(B295="","",IFERROR(INDEX(Spaces!$A$6:$A$105,MATCH($B295,SPACE_NAMES,0)),""))</f>
        <v/>
      </c>
      <c r="D295" s="40"/>
      <c r="E295" s="40"/>
      <c r="F295" s="40"/>
      <c r="G295" s="45" t="str">
        <f aca="false">IF(D295="","",IFERROR(INDEX(FX_WATTS,MATCH(D295,FX_NAMES,0)),""))</f>
        <v/>
      </c>
      <c r="H295" s="43"/>
      <c r="I295" s="45" t="str">
        <f aca="false">IF(H295&lt;&gt;"",H295,G295)</f>
        <v/>
      </c>
      <c r="J295" s="43"/>
      <c r="K295" s="42"/>
      <c r="L295" s="43"/>
      <c r="M295" s="44" t="str">
        <f aca="false">IF(J295="","",IF(K295&lt;&gt;"",K295,N(IFERROR(INDEX(Spaces!$F$6:$F$105,MATCH($B295,SPACE_NAMES,0)),0)))*IF(L295&lt;&gt;"",L295,N(IFERROR(INDEX(Spaces!$G$6:$G$105,MATCH($B295,SPACE_NAMES,0)),0))))</f>
        <v/>
      </c>
      <c r="N295" s="46" t="str">
        <f aca="false">IF(OR(J295="",I295=""),"",I295*J295/1000)</f>
        <v/>
      </c>
      <c r="O295" s="44" t="str">
        <f aca="false">IF(N295="","",N295*M295)</f>
        <v/>
      </c>
      <c r="P295" s="51" t="str">
        <f aca="false">IF(OR(O295="",RATE=""),"",O295*RATE)</f>
        <v/>
      </c>
      <c r="Q295" s="42"/>
      <c r="R295" s="40"/>
      <c r="S295" s="40"/>
      <c r="T295" s="40"/>
      <c r="U295" s="40"/>
      <c r="V295" s="40"/>
      <c r="W295" s="40"/>
      <c r="X295" s="40"/>
      <c r="Y295" s="40"/>
      <c r="Z295" s="43"/>
      <c r="AA295" s="43"/>
      <c r="AB295" s="52"/>
      <c r="AC295" s="52"/>
      <c r="AD295" s="52"/>
      <c r="AE295" s="44" t="str">
        <f aca="false">IF(AND(U295="In scope",Z295&lt;&gt;"",J295&lt;&gt;"",N295&lt;&gt;""),Z295*IF(AA295="",J295,AA295)*M295/1000,"")</f>
        <v/>
      </c>
      <c r="AF295" s="44" t="str">
        <f aca="false">IF(AE295="","",O295-AE295)</f>
        <v/>
      </c>
      <c r="AG295" s="46" t="str">
        <f aca="false">IF(AE295="","",N295-Z295*IF(AA295="",J295,AA295)/1000)</f>
        <v/>
      </c>
      <c r="AH295" s="51" t="str">
        <f aca="false">IF(OR(AF295="",RATE=""),"",AF295*RATE)</f>
        <v/>
      </c>
      <c r="AI295" s="51" t="str">
        <f aca="false">IF(AE295="","",IF(AA295="",J295,AA295)*(N(AB295)+N(AC295)))</f>
        <v/>
      </c>
      <c r="AJ295" s="51" t="str">
        <f aca="false">IF(AE295="","",IF(AA295="",J295,AA295)*N(AD295))</f>
        <v/>
      </c>
      <c r="AK295" s="51" t="str">
        <f aca="false">IF(AE295="","",AI295-AJ295)</f>
        <v/>
      </c>
      <c r="AL295" s="53" t="str">
        <f aca="false">IF(OR(AK295="",AH295="",N(AH295)&lt;=0),"",AK295/AH295)</f>
        <v/>
      </c>
    </row>
    <row r="296" customFormat="false" ht="15" hidden="false" customHeight="false" outlineLevel="0" collapsed="false">
      <c r="A296" s="45" t="str">
        <f aca="false">IF(AND(B296="",D296=""),"",ROW()-5)</f>
        <v/>
      </c>
      <c r="B296" s="40"/>
      <c r="C296" s="50" t="str">
        <f aca="false">IF(B296="","",IFERROR(INDEX(Spaces!$A$6:$A$105,MATCH($B296,SPACE_NAMES,0)),""))</f>
        <v/>
      </c>
      <c r="D296" s="40"/>
      <c r="E296" s="40"/>
      <c r="F296" s="40"/>
      <c r="G296" s="45" t="str">
        <f aca="false">IF(D296="","",IFERROR(INDEX(FX_WATTS,MATCH(D296,FX_NAMES,0)),""))</f>
        <v/>
      </c>
      <c r="H296" s="43"/>
      <c r="I296" s="45" t="str">
        <f aca="false">IF(H296&lt;&gt;"",H296,G296)</f>
        <v/>
      </c>
      <c r="J296" s="43"/>
      <c r="K296" s="42"/>
      <c r="L296" s="43"/>
      <c r="M296" s="44" t="str">
        <f aca="false">IF(J296="","",IF(K296&lt;&gt;"",K296,N(IFERROR(INDEX(Spaces!$F$6:$F$105,MATCH($B296,SPACE_NAMES,0)),0)))*IF(L296&lt;&gt;"",L296,N(IFERROR(INDEX(Spaces!$G$6:$G$105,MATCH($B296,SPACE_NAMES,0)),0))))</f>
        <v/>
      </c>
      <c r="N296" s="46" t="str">
        <f aca="false">IF(OR(J296="",I296=""),"",I296*J296/1000)</f>
        <v/>
      </c>
      <c r="O296" s="44" t="str">
        <f aca="false">IF(N296="","",N296*M296)</f>
        <v/>
      </c>
      <c r="P296" s="51" t="str">
        <f aca="false">IF(OR(O296="",RATE=""),"",O296*RATE)</f>
        <v/>
      </c>
      <c r="Q296" s="42"/>
      <c r="R296" s="40"/>
      <c r="S296" s="40"/>
      <c r="T296" s="40"/>
      <c r="U296" s="40"/>
      <c r="V296" s="40"/>
      <c r="W296" s="40"/>
      <c r="X296" s="40"/>
      <c r="Y296" s="40"/>
      <c r="Z296" s="43"/>
      <c r="AA296" s="43"/>
      <c r="AB296" s="52"/>
      <c r="AC296" s="52"/>
      <c r="AD296" s="52"/>
      <c r="AE296" s="44" t="str">
        <f aca="false">IF(AND(U296="In scope",Z296&lt;&gt;"",J296&lt;&gt;"",N296&lt;&gt;""),Z296*IF(AA296="",J296,AA296)*M296/1000,"")</f>
        <v/>
      </c>
      <c r="AF296" s="44" t="str">
        <f aca="false">IF(AE296="","",O296-AE296)</f>
        <v/>
      </c>
      <c r="AG296" s="46" t="str">
        <f aca="false">IF(AE296="","",N296-Z296*IF(AA296="",J296,AA296)/1000)</f>
        <v/>
      </c>
      <c r="AH296" s="51" t="str">
        <f aca="false">IF(OR(AF296="",RATE=""),"",AF296*RATE)</f>
        <v/>
      </c>
      <c r="AI296" s="51" t="str">
        <f aca="false">IF(AE296="","",IF(AA296="",J296,AA296)*(N(AB296)+N(AC296)))</f>
        <v/>
      </c>
      <c r="AJ296" s="51" t="str">
        <f aca="false">IF(AE296="","",IF(AA296="",J296,AA296)*N(AD296))</f>
        <v/>
      </c>
      <c r="AK296" s="51" t="str">
        <f aca="false">IF(AE296="","",AI296-AJ296)</f>
        <v/>
      </c>
      <c r="AL296" s="53" t="str">
        <f aca="false">IF(OR(AK296="",AH296="",N(AH296)&lt;=0),"",AK296/AH296)</f>
        <v/>
      </c>
    </row>
    <row r="297" customFormat="false" ht="15" hidden="false" customHeight="false" outlineLevel="0" collapsed="false">
      <c r="A297" s="45" t="str">
        <f aca="false">IF(AND(B297="",D297=""),"",ROW()-5)</f>
        <v/>
      </c>
      <c r="B297" s="40"/>
      <c r="C297" s="50" t="str">
        <f aca="false">IF(B297="","",IFERROR(INDEX(Spaces!$A$6:$A$105,MATCH($B297,SPACE_NAMES,0)),""))</f>
        <v/>
      </c>
      <c r="D297" s="40"/>
      <c r="E297" s="40"/>
      <c r="F297" s="40"/>
      <c r="G297" s="45" t="str">
        <f aca="false">IF(D297="","",IFERROR(INDEX(FX_WATTS,MATCH(D297,FX_NAMES,0)),""))</f>
        <v/>
      </c>
      <c r="H297" s="43"/>
      <c r="I297" s="45" t="str">
        <f aca="false">IF(H297&lt;&gt;"",H297,G297)</f>
        <v/>
      </c>
      <c r="J297" s="43"/>
      <c r="K297" s="42"/>
      <c r="L297" s="43"/>
      <c r="M297" s="44" t="str">
        <f aca="false">IF(J297="","",IF(K297&lt;&gt;"",K297,N(IFERROR(INDEX(Spaces!$F$6:$F$105,MATCH($B297,SPACE_NAMES,0)),0)))*IF(L297&lt;&gt;"",L297,N(IFERROR(INDEX(Spaces!$G$6:$G$105,MATCH($B297,SPACE_NAMES,0)),0))))</f>
        <v/>
      </c>
      <c r="N297" s="46" t="str">
        <f aca="false">IF(OR(J297="",I297=""),"",I297*J297/1000)</f>
        <v/>
      </c>
      <c r="O297" s="44" t="str">
        <f aca="false">IF(N297="","",N297*M297)</f>
        <v/>
      </c>
      <c r="P297" s="51" t="str">
        <f aca="false">IF(OR(O297="",RATE=""),"",O297*RATE)</f>
        <v/>
      </c>
      <c r="Q297" s="42"/>
      <c r="R297" s="40"/>
      <c r="S297" s="40"/>
      <c r="T297" s="40"/>
      <c r="U297" s="40"/>
      <c r="V297" s="40"/>
      <c r="W297" s="40"/>
      <c r="X297" s="40"/>
      <c r="Y297" s="40"/>
      <c r="Z297" s="43"/>
      <c r="AA297" s="43"/>
      <c r="AB297" s="52"/>
      <c r="AC297" s="52"/>
      <c r="AD297" s="52"/>
      <c r="AE297" s="44" t="str">
        <f aca="false">IF(AND(U297="In scope",Z297&lt;&gt;"",J297&lt;&gt;"",N297&lt;&gt;""),Z297*IF(AA297="",J297,AA297)*M297/1000,"")</f>
        <v/>
      </c>
      <c r="AF297" s="44" t="str">
        <f aca="false">IF(AE297="","",O297-AE297)</f>
        <v/>
      </c>
      <c r="AG297" s="46" t="str">
        <f aca="false">IF(AE297="","",N297-Z297*IF(AA297="",J297,AA297)/1000)</f>
        <v/>
      </c>
      <c r="AH297" s="51" t="str">
        <f aca="false">IF(OR(AF297="",RATE=""),"",AF297*RATE)</f>
        <v/>
      </c>
      <c r="AI297" s="51" t="str">
        <f aca="false">IF(AE297="","",IF(AA297="",J297,AA297)*(N(AB297)+N(AC297)))</f>
        <v/>
      </c>
      <c r="AJ297" s="51" t="str">
        <f aca="false">IF(AE297="","",IF(AA297="",J297,AA297)*N(AD297))</f>
        <v/>
      </c>
      <c r="AK297" s="51" t="str">
        <f aca="false">IF(AE297="","",AI297-AJ297)</f>
        <v/>
      </c>
      <c r="AL297" s="53" t="str">
        <f aca="false">IF(OR(AK297="",AH297="",N(AH297)&lt;=0),"",AK297/AH297)</f>
        <v/>
      </c>
    </row>
    <row r="298" customFormat="false" ht="15" hidden="false" customHeight="false" outlineLevel="0" collapsed="false">
      <c r="A298" s="45" t="str">
        <f aca="false">IF(AND(B298="",D298=""),"",ROW()-5)</f>
        <v/>
      </c>
      <c r="B298" s="40"/>
      <c r="C298" s="50" t="str">
        <f aca="false">IF(B298="","",IFERROR(INDEX(Spaces!$A$6:$A$105,MATCH($B298,SPACE_NAMES,0)),""))</f>
        <v/>
      </c>
      <c r="D298" s="40"/>
      <c r="E298" s="40"/>
      <c r="F298" s="40"/>
      <c r="G298" s="45" t="str">
        <f aca="false">IF(D298="","",IFERROR(INDEX(FX_WATTS,MATCH(D298,FX_NAMES,0)),""))</f>
        <v/>
      </c>
      <c r="H298" s="43"/>
      <c r="I298" s="45" t="str">
        <f aca="false">IF(H298&lt;&gt;"",H298,G298)</f>
        <v/>
      </c>
      <c r="J298" s="43"/>
      <c r="K298" s="42"/>
      <c r="L298" s="43"/>
      <c r="M298" s="44" t="str">
        <f aca="false">IF(J298="","",IF(K298&lt;&gt;"",K298,N(IFERROR(INDEX(Spaces!$F$6:$F$105,MATCH($B298,SPACE_NAMES,0)),0)))*IF(L298&lt;&gt;"",L298,N(IFERROR(INDEX(Spaces!$G$6:$G$105,MATCH($B298,SPACE_NAMES,0)),0))))</f>
        <v/>
      </c>
      <c r="N298" s="46" t="str">
        <f aca="false">IF(OR(J298="",I298=""),"",I298*J298/1000)</f>
        <v/>
      </c>
      <c r="O298" s="44" t="str">
        <f aca="false">IF(N298="","",N298*M298)</f>
        <v/>
      </c>
      <c r="P298" s="51" t="str">
        <f aca="false">IF(OR(O298="",RATE=""),"",O298*RATE)</f>
        <v/>
      </c>
      <c r="Q298" s="42"/>
      <c r="R298" s="40"/>
      <c r="S298" s="40"/>
      <c r="T298" s="40"/>
      <c r="U298" s="40"/>
      <c r="V298" s="40"/>
      <c r="W298" s="40"/>
      <c r="X298" s="40"/>
      <c r="Y298" s="40"/>
      <c r="Z298" s="43"/>
      <c r="AA298" s="43"/>
      <c r="AB298" s="52"/>
      <c r="AC298" s="52"/>
      <c r="AD298" s="52"/>
      <c r="AE298" s="44" t="str">
        <f aca="false">IF(AND(U298="In scope",Z298&lt;&gt;"",J298&lt;&gt;"",N298&lt;&gt;""),Z298*IF(AA298="",J298,AA298)*M298/1000,"")</f>
        <v/>
      </c>
      <c r="AF298" s="44" t="str">
        <f aca="false">IF(AE298="","",O298-AE298)</f>
        <v/>
      </c>
      <c r="AG298" s="46" t="str">
        <f aca="false">IF(AE298="","",N298-Z298*IF(AA298="",J298,AA298)/1000)</f>
        <v/>
      </c>
      <c r="AH298" s="51" t="str">
        <f aca="false">IF(OR(AF298="",RATE=""),"",AF298*RATE)</f>
        <v/>
      </c>
      <c r="AI298" s="51" t="str">
        <f aca="false">IF(AE298="","",IF(AA298="",J298,AA298)*(N(AB298)+N(AC298)))</f>
        <v/>
      </c>
      <c r="AJ298" s="51" t="str">
        <f aca="false">IF(AE298="","",IF(AA298="",J298,AA298)*N(AD298))</f>
        <v/>
      </c>
      <c r="AK298" s="51" t="str">
        <f aca="false">IF(AE298="","",AI298-AJ298)</f>
        <v/>
      </c>
      <c r="AL298" s="53" t="str">
        <f aca="false">IF(OR(AK298="",AH298="",N(AH298)&lt;=0),"",AK298/AH298)</f>
        <v/>
      </c>
    </row>
    <row r="299" customFormat="false" ht="15" hidden="false" customHeight="false" outlineLevel="0" collapsed="false">
      <c r="A299" s="45" t="str">
        <f aca="false">IF(AND(B299="",D299=""),"",ROW()-5)</f>
        <v/>
      </c>
      <c r="B299" s="40"/>
      <c r="C299" s="50" t="str">
        <f aca="false">IF(B299="","",IFERROR(INDEX(Spaces!$A$6:$A$105,MATCH($B299,SPACE_NAMES,0)),""))</f>
        <v/>
      </c>
      <c r="D299" s="40"/>
      <c r="E299" s="40"/>
      <c r="F299" s="40"/>
      <c r="G299" s="45" t="str">
        <f aca="false">IF(D299="","",IFERROR(INDEX(FX_WATTS,MATCH(D299,FX_NAMES,0)),""))</f>
        <v/>
      </c>
      <c r="H299" s="43"/>
      <c r="I299" s="45" t="str">
        <f aca="false">IF(H299&lt;&gt;"",H299,G299)</f>
        <v/>
      </c>
      <c r="J299" s="43"/>
      <c r="K299" s="42"/>
      <c r="L299" s="43"/>
      <c r="M299" s="44" t="str">
        <f aca="false">IF(J299="","",IF(K299&lt;&gt;"",K299,N(IFERROR(INDEX(Spaces!$F$6:$F$105,MATCH($B299,SPACE_NAMES,0)),0)))*IF(L299&lt;&gt;"",L299,N(IFERROR(INDEX(Spaces!$G$6:$G$105,MATCH($B299,SPACE_NAMES,0)),0))))</f>
        <v/>
      </c>
      <c r="N299" s="46" t="str">
        <f aca="false">IF(OR(J299="",I299=""),"",I299*J299/1000)</f>
        <v/>
      </c>
      <c r="O299" s="44" t="str">
        <f aca="false">IF(N299="","",N299*M299)</f>
        <v/>
      </c>
      <c r="P299" s="51" t="str">
        <f aca="false">IF(OR(O299="",RATE=""),"",O299*RATE)</f>
        <v/>
      </c>
      <c r="Q299" s="42"/>
      <c r="R299" s="40"/>
      <c r="S299" s="40"/>
      <c r="T299" s="40"/>
      <c r="U299" s="40"/>
      <c r="V299" s="40"/>
      <c r="W299" s="40"/>
      <c r="X299" s="40"/>
      <c r="Y299" s="40"/>
      <c r="Z299" s="43"/>
      <c r="AA299" s="43"/>
      <c r="AB299" s="52"/>
      <c r="AC299" s="52"/>
      <c r="AD299" s="52"/>
      <c r="AE299" s="44" t="str">
        <f aca="false">IF(AND(U299="In scope",Z299&lt;&gt;"",J299&lt;&gt;"",N299&lt;&gt;""),Z299*IF(AA299="",J299,AA299)*M299/1000,"")</f>
        <v/>
      </c>
      <c r="AF299" s="44" t="str">
        <f aca="false">IF(AE299="","",O299-AE299)</f>
        <v/>
      </c>
      <c r="AG299" s="46" t="str">
        <f aca="false">IF(AE299="","",N299-Z299*IF(AA299="",J299,AA299)/1000)</f>
        <v/>
      </c>
      <c r="AH299" s="51" t="str">
        <f aca="false">IF(OR(AF299="",RATE=""),"",AF299*RATE)</f>
        <v/>
      </c>
      <c r="AI299" s="51" t="str">
        <f aca="false">IF(AE299="","",IF(AA299="",J299,AA299)*(N(AB299)+N(AC299)))</f>
        <v/>
      </c>
      <c r="AJ299" s="51" t="str">
        <f aca="false">IF(AE299="","",IF(AA299="",J299,AA299)*N(AD299))</f>
        <v/>
      </c>
      <c r="AK299" s="51" t="str">
        <f aca="false">IF(AE299="","",AI299-AJ299)</f>
        <v/>
      </c>
      <c r="AL299" s="53" t="str">
        <f aca="false">IF(OR(AK299="",AH299="",N(AH299)&lt;=0),"",AK299/AH299)</f>
        <v/>
      </c>
    </row>
    <row r="300" customFormat="false" ht="15" hidden="false" customHeight="false" outlineLevel="0" collapsed="false">
      <c r="A300" s="45" t="str">
        <f aca="false">IF(AND(B300="",D300=""),"",ROW()-5)</f>
        <v/>
      </c>
      <c r="B300" s="40"/>
      <c r="C300" s="50" t="str">
        <f aca="false">IF(B300="","",IFERROR(INDEX(Spaces!$A$6:$A$105,MATCH($B300,SPACE_NAMES,0)),""))</f>
        <v/>
      </c>
      <c r="D300" s="40"/>
      <c r="E300" s="40"/>
      <c r="F300" s="40"/>
      <c r="G300" s="45" t="str">
        <f aca="false">IF(D300="","",IFERROR(INDEX(FX_WATTS,MATCH(D300,FX_NAMES,0)),""))</f>
        <v/>
      </c>
      <c r="H300" s="43"/>
      <c r="I300" s="45" t="str">
        <f aca="false">IF(H300&lt;&gt;"",H300,G300)</f>
        <v/>
      </c>
      <c r="J300" s="43"/>
      <c r="K300" s="42"/>
      <c r="L300" s="43"/>
      <c r="M300" s="44" t="str">
        <f aca="false">IF(J300="","",IF(K300&lt;&gt;"",K300,N(IFERROR(INDEX(Spaces!$F$6:$F$105,MATCH($B300,SPACE_NAMES,0)),0)))*IF(L300&lt;&gt;"",L300,N(IFERROR(INDEX(Spaces!$G$6:$G$105,MATCH($B300,SPACE_NAMES,0)),0))))</f>
        <v/>
      </c>
      <c r="N300" s="46" t="str">
        <f aca="false">IF(OR(J300="",I300=""),"",I300*J300/1000)</f>
        <v/>
      </c>
      <c r="O300" s="44" t="str">
        <f aca="false">IF(N300="","",N300*M300)</f>
        <v/>
      </c>
      <c r="P300" s="51" t="str">
        <f aca="false">IF(OR(O300="",RATE=""),"",O300*RATE)</f>
        <v/>
      </c>
      <c r="Q300" s="42"/>
      <c r="R300" s="40"/>
      <c r="S300" s="40"/>
      <c r="T300" s="40"/>
      <c r="U300" s="40"/>
      <c r="V300" s="40"/>
      <c r="W300" s="40"/>
      <c r="X300" s="40"/>
      <c r="Y300" s="40"/>
      <c r="Z300" s="43"/>
      <c r="AA300" s="43"/>
      <c r="AB300" s="52"/>
      <c r="AC300" s="52"/>
      <c r="AD300" s="52"/>
      <c r="AE300" s="44" t="str">
        <f aca="false">IF(AND(U300="In scope",Z300&lt;&gt;"",J300&lt;&gt;"",N300&lt;&gt;""),Z300*IF(AA300="",J300,AA300)*M300/1000,"")</f>
        <v/>
      </c>
      <c r="AF300" s="44" t="str">
        <f aca="false">IF(AE300="","",O300-AE300)</f>
        <v/>
      </c>
      <c r="AG300" s="46" t="str">
        <f aca="false">IF(AE300="","",N300-Z300*IF(AA300="",J300,AA300)/1000)</f>
        <v/>
      </c>
      <c r="AH300" s="51" t="str">
        <f aca="false">IF(OR(AF300="",RATE=""),"",AF300*RATE)</f>
        <v/>
      </c>
      <c r="AI300" s="51" t="str">
        <f aca="false">IF(AE300="","",IF(AA300="",J300,AA300)*(N(AB300)+N(AC300)))</f>
        <v/>
      </c>
      <c r="AJ300" s="51" t="str">
        <f aca="false">IF(AE300="","",IF(AA300="",J300,AA300)*N(AD300))</f>
        <v/>
      </c>
      <c r="AK300" s="51" t="str">
        <f aca="false">IF(AE300="","",AI300-AJ300)</f>
        <v/>
      </c>
      <c r="AL300" s="53" t="str">
        <f aca="false">IF(OR(AK300="",AH300="",N(AH300)&lt;=0),"",AK300/AH300)</f>
        <v/>
      </c>
    </row>
    <row r="301" customFormat="false" ht="15" hidden="false" customHeight="false" outlineLevel="0" collapsed="false">
      <c r="A301" s="45" t="str">
        <f aca="false">IF(AND(B301="",D301=""),"",ROW()-5)</f>
        <v/>
      </c>
      <c r="B301" s="40"/>
      <c r="C301" s="50" t="str">
        <f aca="false">IF(B301="","",IFERROR(INDEX(Spaces!$A$6:$A$105,MATCH($B301,SPACE_NAMES,0)),""))</f>
        <v/>
      </c>
      <c r="D301" s="40"/>
      <c r="E301" s="40"/>
      <c r="F301" s="40"/>
      <c r="G301" s="45" t="str">
        <f aca="false">IF(D301="","",IFERROR(INDEX(FX_WATTS,MATCH(D301,FX_NAMES,0)),""))</f>
        <v/>
      </c>
      <c r="H301" s="43"/>
      <c r="I301" s="45" t="str">
        <f aca="false">IF(H301&lt;&gt;"",H301,G301)</f>
        <v/>
      </c>
      <c r="J301" s="43"/>
      <c r="K301" s="42"/>
      <c r="L301" s="43"/>
      <c r="M301" s="44" t="str">
        <f aca="false">IF(J301="","",IF(K301&lt;&gt;"",K301,N(IFERROR(INDEX(Spaces!$F$6:$F$105,MATCH($B301,SPACE_NAMES,0)),0)))*IF(L301&lt;&gt;"",L301,N(IFERROR(INDEX(Spaces!$G$6:$G$105,MATCH($B301,SPACE_NAMES,0)),0))))</f>
        <v/>
      </c>
      <c r="N301" s="46" t="str">
        <f aca="false">IF(OR(J301="",I301=""),"",I301*J301/1000)</f>
        <v/>
      </c>
      <c r="O301" s="44" t="str">
        <f aca="false">IF(N301="","",N301*M301)</f>
        <v/>
      </c>
      <c r="P301" s="51" t="str">
        <f aca="false">IF(OR(O301="",RATE=""),"",O301*RATE)</f>
        <v/>
      </c>
      <c r="Q301" s="42"/>
      <c r="R301" s="40"/>
      <c r="S301" s="40"/>
      <c r="T301" s="40"/>
      <c r="U301" s="40"/>
      <c r="V301" s="40"/>
      <c r="W301" s="40"/>
      <c r="X301" s="40"/>
      <c r="Y301" s="40"/>
      <c r="Z301" s="43"/>
      <c r="AA301" s="43"/>
      <c r="AB301" s="52"/>
      <c r="AC301" s="52"/>
      <c r="AD301" s="52"/>
      <c r="AE301" s="44" t="str">
        <f aca="false">IF(AND(U301="In scope",Z301&lt;&gt;"",J301&lt;&gt;"",N301&lt;&gt;""),Z301*IF(AA301="",J301,AA301)*M301/1000,"")</f>
        <v/>
      </c>
      <c r="AF301" s="44" t="str">
        <f aca="false">IF(AE301="","",O301-AE301)</f>
        <v/>
      </c>
      <c r="AG301" s="46" t="str">
        <f aca="false">IF(AE301="","",N301-Z301*IF(AA301="",J301,AA301)/1000)</f>
        <v/>
      </c>
      <c r="AH301" s="51" t="str">
        <f aca="false">IF(OR(AF301="",RATE=""),"",AF301*RATE)</f>
        <v/>
      </c>
      <c r="AI301" s="51" t="str">
        <f aca="false">IF(AE301="","",IF(AA301="",J301,AA301)*(N(AB301)+N(AC301)))</f>
        <v/>
      </c>
      <c r="AJ301" s="51" t="str">
        <f aca="false">IF(AE301="","",IF(AA301="",J301,AA301)*N(AD301))</f>
        <v/>
      </c>
      <c r="AK301" s="51" t="str">
        <f aca="false">IF(AE301="","",AI301-AJ301)</f>
        <v/>
      </c>
      <c r="AL301" s="53" t="str">
        <f aca="false">IF(OR(AK301="",AH301="",N(AH301)&lt;=0),"",AK301/AH301)</f>
        <v/>
      </c>
    </row>
    <row r="302" customFormat="false" ht="15" hidden="false" customHeight="false" outlineLevel="0" collapsed="false">
      <c r="A302" s="45" t="str">
        <f aca="false">IF(AND(B302="",D302=""),"",ROW()-5)</f>
        <v/>
      </c>
      <c r="B302" s="40"/>
      <c r="C302" s="50" t="str">
        <f aca="false">IF(B302="","",IFERROR(INDEX(Spaces!$A$6:$A$105,MATCH($B302,SPACE_NAMES,0)),""))</f>
        <v/>
      </c>
      <c r="D302" s="40"/>
      <c r="E302" s="40"/>
      <c r="F302" s="40"/>
      <c r="G302" s="45" t="str">
        <f aca="false">IF(D302="","",IFERROR(INDEX(FX_WATTS,MATCH(D302,FX_NAMES,0)),""))</f>
        <v/>
      </c>
      <c r="H302" s="43"/>
      <c r="I302" s="45" t="str">
        <f aca="false">IF(H302&lt;&gt;"",H302,G302)</f>
        <v/>
      </c>
      <c r="J302" s="43"/>
      <c r="K302" s="42"/>
      <c r="L302" s="43"/>
      <c r="M302" s="44" t="str">
        <f aca="false">IF(J302="","",IF(K302&lt;&gt;"",K302,N(IFERROR(INDEX(Spaces!$F$6:$F$105,MATCH($B302,SPACE_NAMES,0)),0)))*IF(L302&lt;&gt;"",L302,N(IFERROR(INDEX(Spaces!$G$6:$G$105,MATCH($B302,SPACE_NAMES,0)),0))))</f>
        <v/>
      </c>
      <c r="N302" s="46" t="str">
        <f aca="false">IF(OR(J302="",I302=""),"",I302*J302/1000)</f>
        <v/>
      </c>
      <c r="O302" s="44" t="str">
        <f aca="false">IF(N302="","",N302*M302)</f>
        <v/>
      </c>
      <c r="P302" s="51" t="str">
        <f aca="false">IF(OR(O302="",RATE=""),"",O302*RATE)</f>
        <v/>
      </c>
      <c r="Q302" s="42"/>
      <c r="R302" s="40"/>
      <c r="S302" s="40"/>
      <c r="T302" s="40"/>
      <c r="U302" s="40"/>
      <c r="V302" s="40"/>
      <c r="W302" s="40"/>
      <c r="X302" s="40"/>
      <c r="Y302" s="40"/>
      <c r="Z302" s="43"/>
      <c r="AA302" s="43"/>
      <c r="AB302" s="52"/>
      <c r="AC302" s="52"/>
      <c r="AD302" s="52"/>
      <c r="AE302" s="44" t="str">
        <f aca="false">IF(AND(U302="In scope",Z302&lt;&gt;"",J302&lt;&gt;"",N302&lt;&gt;""),Z302*IF(AA302="",J302,AA302)*M302/1000,"")</f>
        <v/>
      </c>
      <c r="AF302" s="44" t="str">
        <f aca="false">IF(AE302="","",O302-AE302)</f>
        <v/>
      </c>
      <c r="AG302" s="46" t="str">
        <f aca="false">IF(AE302="","",N302-Z302*IF(AA302="",J302,AA302)/1000)</f>
        <v/>
      </c>
      <c r="AH302" s="51" t="str">
        <f aca="false">IF(OR(AF302="",RATE=""),"",AF302*RATE)</f>
        <v/>
      </c>
      <c r="AI302" s="51" t="str">
        <f aca="false">IF(AE302="","",IF(AA302="",J302,AA302)*(N(AB302)+N(AC302)))</f>
        <v/>
      </c>
      <c r="AJ302" s="51" t="str">
        <f aca="false">IF(AE302="","",IF(AA302="",J302,AA302)*N(AD302))</f>
        <v/>
      </c>
      <c r="AK302" s="51" t="str">
        <f aca="false">IF(AE302="","",AI302-AJ302)</f>
        <v/>
      </c>
      <c r="AL302" s="53" t="str">
        <f aca="false">IF(OR(AK302="",AH302="",N(AH302)&lt;=0),"",AK302/AH302)</f>
        <v/>
      </c>
    </row>
    <row r="303" customFormat="false" ht="15" hidden="false" customHeight="false" outlineLevel="0" collapsed="false">
      <c r="A303" s="45" t="str">
        <f aca="false">IF(AND(B303="",D303=""),"",ROW()-5)</f>
        <v/>
      </c>
      <c r="B303" s="40"/>
      <c r="C303" s="50" t="str">
        <f aca="false">IF(B303="","",IFERROR(INDEX(Spaces!$A$6:$A$105,MATCH($B303,SPACE_NAMES,0)),""))</f>
        <v/>
      </c>
      <c r="D303" s="40"/>
      <c r="E303" s="40"/>
      <c r="F303" s="40"/>
      <c r="G303" s="45" t="str">
        <f aca="false">IF(D303="","",IFERROR(INDEX(FX_WATTS,MATCH(D303,FX_NAMES,0)),""))</f>
        <v/>
      </c>
      <c r="H303" s="43"/>
      <c r="I303" s="45" t="str">
        <f aca="false">IF(H303&lt;&gt;"",H303,G303)</f>
        <v/>
      </c>
      <c r="J303" s="43"/>
      <c r="K303" s="42"/>
      <c r="L303" s="43"/>
      <c r="M303" s="44" t="str">
        <f aca="false">IF(J303="","",IF(K303&lt;&gt;"",K303,N(IFERROR(INDEX(Spaces!$F$6:$F$105,MATCH($B303,SPACE_NAMES,0)),0)))*IF(L303&lt;&gt;"",L303,N(IFERROR(INDEX(Spaces!$G$6:$G$105,MATCH($B303,SPACE_NAMES,0)),0))))</f>
        <v/>
      </c>
      <c r="N303" s="46" t="str">
        <f aca="false">IF(OR(J303="",I303=""),"",I303*J303/1000)</f>
        <v/>
      </c>
      <c r="O303" s="44" t="str">
        <f aca="false">IF(N303="","",N303*M303)</f>
        <v/>
      </c>
      <c r="P303" s="51" t="str">
        <f aca="false">IF(OR(O303="",RATE=""),"",O303*RATE)</f>
        <v/>
      </c>
      <c r="Q303" s="42"/>
      <c r="R303" s="40"/>
      <c r="S303" s="40"/>
      <c r="T303" s="40"/>
      <c r="U303" s="40"/>
      <c r="V303" s="40"/>
      <c r="W303" s="40"/>
      <c r="X303" s="40"/>
      <c r="Y303" s="40"/>
      <c r="Z303" s="43"/>
      <c r="AA303" s="43"/>
      <c r="AB303" s="52"/>
      <c r="AC303" s="52"/>
      <c r="AD303" s="52"/>
      <c r="AE303" s="44" t="str">
        <f aca="false">IF(AND(U303="In scope",Z303&lt;&gt;"",J303&lt;&gt;"",N303&lt;&gt;""),Z303*IF(AA303="",J303,AA303)*M303/1000,"")</f>
        <v/>
      </c>
      <c r="AF303" s="44" t="str">
        <f aca="false">IF(AE303="","",O303-AE303)</f>
        <v/>
      </c>
      <c r="AG303" s="46" t="str">
        <f aca="false">IF(AE303="","",N303-Z303*IF(AA303="",J303,AA303)/1000)</f>
        <v/>
      </c>
      <c r="AH303" s="51" t="str">
        <f aca="false">IF(OR(AF303="",RATE=""),"",AF303*RATE)</f>
        <v/>
      </c>
      <c r="AI303" s="51" t="str">
        <f aca="false">IF(AE303="","",IF(AA303="",J303,AA303)*(N(AB303)+N(AC303)))</f>
        <v/>
      </c>
      <c r="AJ303" s="51" t="str">
        <f aca="false">IF(AE303="","",IF(AA303="",J303,AA303)*N(AD303))</f>
        <v/>
      </c>
      <c r="AK303" s="51" t="str">
        <f aca="false">IF(AE303="","",AI303-AJ303)</f>
        <v/>
      </c>
      <c r="AL303" s="53" t="str">
        <f aca="false">IF(OR(AK303="",AH303="",N(AH303)&lt;=0),"",AK303/AH303)</f>
        <v/>
      </c>
    </row>
    <row r="304" customFormat="false" ht="15" hidden="false" customHeight="false" outlineLevel="0" collapsed="false">
      <c r="A304" s="45" t="str">
        <f aca="false">IF(AND(B304="",D304=""),"",ROW()-5)</f>
        <v/>
      </c>
      <c r="B304" s="40"/>
      <c r="C304" s="50" t="str">
        <f aca="false">IF(B304="","",IFERROR(INDEX(Spaces!$A$6:$A$105,MATCH($B304,SPACE_NAMES,0)),""))</f>
        <v/>
      </c>
      <c r="D304" s="40"/>
      <c r="E304" s="40"/>
      <c r="F304" s="40"/>
      <c r="G304" s="45" t="str">
        <f aca="false">IF(D304="","",IFERROR(INDEX(FX_WATTS,MATCH(D304,FX_NAMES,0)),""))</f>
        <v/>
      </c>
      <c r="H304" s="43"/>
      <c r="I304" s="45" t="str">
        <f aca="false">IF(H304&lt;&gt;"",H304,G304)</f>
        <v/>
      </c>
      <c r="J304" s="43"/>
      <c r="K304" s="42"/>
      <c r="L304" s="43"/>
      <c r="M304" s="44" t="str">
        <f aca="false">IF(J304="","",IF(K304&lt;&gt;"",K304,N(IFERROR(INDEX(Spaces!$F$6:$F$105,MATCH($B304,SPACE_NAMES,0)),0)))*IF(L304&lt;&gt;"",L304,N(IFERROR(INDEX(Spaces!$G$6:$G$105,MATCH($B304,SPACE_NAMES,0)),0))))</f>
        <v/>
      </c>
      <c r="N304" s="46" t="str">
        <f aca="false">IF(OR(J304="",I304=""),"",I304*J304/1000)</f>
        <v/>
      </c>
      <c r="O304" s="44" t="str">
        <f aca="false">IF(N304="","",N304*M304)</f>
        <v/>
      </c>
      <c r="P304" s="51" t="str">
        <f aca="false">IF(OR(O304="",RATE=""),"",O304*RATE)</f>
        <v/>
      </c>
      <c r="Q304" s="42"/>
      <c r="R304" s="40"/>
      <c r="S304" s="40"/>
      <c r="T304" s="40"/>
      <c r="U304" s="40"/>
      <c r="V304" s="40"/>
      <c r="W304" s="40"/>
      <c r="X304" s="40"/>
      <c r="Y304" s="40"/>
      <c r="Z304" s="43"/>
      <c r="AA304" s="43"/>
      <c r="AB304" s="52"/>
      <c r="AC304" s="52"/>
      <c r="AD304" s="52"/>
      <c r="AE304" s="44" t="str">
        <f aca="false">IF(AND(U304="In scope",Z304&lt;&gt;"",J304&lt;&gt;"",N304&lt;&gt;""),Z304*IF(AA304="",J304,AA304)*M304/1000,"")</f>
        <v/>
      </c>
      <c r="AF304" s="44" t="str">
        <f aca="false">IF(AE304="","",O304-AE304)</f>
        <v/>
      </c>
      <c r="AG304" s="46" t="str">
        <f aca="false">IF(AE304="","",N304-Z304*IF(AA304="",J304,AA304)/1000)</f>
        <v/>
      </c>
      <c r="AH304" s="51" t="str">
        <f aca="false">IF(OR(AF304="",RATE=""),"",AF304*RATE)</f>
        <v/>
      </c>
      <c r="AI304" s="51" t="str">
        <f aca="false">IF(AE304="","",IF(AA304="",J304,AA304)*(N(AB304)+N(AC304)))</f>
        <v/>
      </c>
      <c r="AJ304" s="51" t="str">
        <f aca="false">IF(AE304="","",IF(AA304="",J304,AA304)*N(AD304))</f>
        <v/>
      </c>
      <c r="AK304" s="51" t="str">
        <f aca="false">IF(AE304="","",AI304-AJ304)</f>
        <v/>
      </c>
      <c r="AL304" s="53" t="str">
        <f aca="false">IF(OR(AK304="",AH304="",N(AH304)&lt;=0),"",AK304/AH304)</f>
        <v/>
      </c>
    </row>
    <row r="305" customFormat="false" ht="15" hidden="false" customHeight="false" outlineLevel="0" collapsed="false">
      <c r="A305" s="45" t="str">
        <f aca="false">IF(AND(B305="",D305=""),"",ROW()-5)</f>
        <v/>
      </c>
      <c r="B305" s="40"/>
      <c r="C305" s="50" t="str">
        <f aca="false">IF(B305="","",IFERROR(INDEX(Spaces!$A$6:$A$105,MATCH($B305,SPACE_NAMES,0)),""))</f>
        <v/>
      </c>
      <c r="D305" s="40"/>
      <c r="E305" s="40"/>
      <c r="F305" s="40"/>
      <c r="G305" s="45" t="str">
        <f aca="false">IF(D305="","",IFERROR(INDEX(FX_WATTS,MATCH(D305,FX_NAMES,0)),""))</f>
        <v/>
      </c>
      <c r="H305" s="43"/>
      <c r="I305" s="45" t="str">
        <f aca="false">IF(H305&lt;&gt;"",H305,G305)</f>
        <v/>
      </c>
      <c r="J305" s="43"/>
      <c r="K305" s="42"/>
      <c r="L305" s="43"/>
      <c r="M305" s="44" t="str">
        <f aca="false">IF(J305="","",IF(K305&lt;&gt;"",K305,N(IFERROR(INDEX(Spaces!$F$6:$F$105,MATCH($B305,SPACE_NAMES,0)),0)))*IF(L305&lt;&gt;"",L305,N(IFERROR(INDEX(Spaces!$G$6:$G$105,MATCH($B305,SPACE_NAMES,0)),0))))</f>
        <v/>
      </c>
      <c r="N305" s="46" t="str">
        <f aca="false">IF(OR(J305="",I305=""),"",I305*J305/1000)</f>
        <v/>
      </c>
      <c r="O305" s="44" t="str">
        <f aca="false">IF(N305="","",N305*M305)</f>
        <v/>
      </c>
      <c r="P305" s="51" t="str">
        <f aca="false">IF(OR(O305="",RATE=""),"",O305*RATE)</f>
        <v/>
      </c>
      <c r="Q305" s="42"/>
      <c r="R305" s="40"/>
      <c r="S305" s="40"/>
      <c r="T305" s="40"/>
      <c r="U305" s="40"/>
      <c r="V305" s="40"/>
      <c r="W305" s="40"/>
      <c r="X305" s="40"/>
      <c r="Y305" s="40"/>
      <c r="Z305" s="43"/>
      <c r="AA305" s="43"/>
      <c r="AB305" s="52"/>
      <c r="AC305" s="52"/>
      <c r="AD305" s="52"/>
      <c r="AE305" s="44" t="str">
        <f aca="false">IF(AND(U305="In scope",Z305&lt;&gt;"",J305&lt;&gt;"",N305&lt;&gt;""),Z305*IF(AA305="",J305,AA305)*M305/1000,"")</f>
        <v/>
      </c>
      <c r="AF305" s="44" t="str">
        <f aca="false">IF(AE305="","",O305-AE305)</f>
        <v/>
      </c>
      <c r="AG305" s="46" t="str">
        <f aca="false">IF(AE305="","",N305-Z305*IF(AA305="",J305,AA305)/1000)</f>
        <v/>
      </c>
      <c r="AH305" s="51" t="str">
        <f aca="false">IF(OR(AF305="",RATE=""),"",AF305*RATE)</f>
        <v/>
      </c>
      <c r="AI305" s="51" t="str">
        <f aca="false">IF(AE305="","",IF(AA305="",J305,AA305)*(N(AB305)+N(AC305)))</f>
        <v/>
      </c>
      <c r="AJ305" s="51" t="str">
        <f aca="false">IF(AE305="","",IF(AA305="",J305,AA305)*N(AD305))</f>
        <v/>
      </c>
      <c r="AK305" s="51" t="str">
        <f aca="false">IF(AE305="","",AI305-AJ305)</f>
        <v/>
      </c>
      <c r="AL305" s="53" t="str">
        <f aca="false">IF(OR(AK305="",AH305="",N(AH305)&lt;=0),"",AK305/AH305)</f>
        <v/>
      </c>
    </row>
    <row r="306" customFormat="false" ht="15" hidden="false" customHeight="false" outlineLevel="0" collapsed="false">
      <c r="A306" s="45" t="str">
        <f aca="false">IF(AND(B306="",D306=""),"",ROW()-5)</f>
        <v/>
      </c>
      <c r="B306" s="40"/>
      <c r="C306" s="50" t="str">
        <f aca="false">IF(B306="","",IFERROR(INDEX(Spaces!$A$6:$A$105,MATCH($B306,SPACE_NAMES,0)),""))</f>
        <v/>
      </c>
      <c r="D306" s="40"/>
      <c r="E306" s="40"/>
      <c r="F306" s="40"/>
      <c r="G306" s="45" t="str">
        <f aca="false">IF(D306="","",IFERROR(INDEX(FX_WATTS,MATCH(D306,FX_NAMES,0)),""))</f>
        <v/>
      </c>
      <c r="H306" s="43"/>
      <c r="I306" s="45" t="str">
        <f aca="false">IF(H306&lt;&gt;"",H306,G306)</f>
        <v/>
      </c>
      <c r="J306" s="43"/>
      <c r="K306" s="42"/>
      <c r="L306" s="43"/>
      <c r="M306" s="44" t="str">
        <f aca="false">IF(J306="","",IF(K306&lt;&gt;"",K306,N(IFERROR(INDEX(Spaces!$F$6:$F$105,MATCH($B306,SPACE_NAMES,0)),0)))*IF(L306&lt;&gt;"",L306,N(IFERROR(INDEX(Spaces!$G$6:$G$105,MATCH($B306,SPACE_NAMES,0)),0))))</f>
        <v/>
      </c>
      <c r="N306" s="46" t="str">
        <f aca="false">IF(OR(J306="",I306=""),"",I306*J306/1000)</f>
        <v/>
      </c>
      <c r="O306" s="44" t="str">
        <f aca="false">IF(N306="","",N306*M306)</f>
        <v/>
      </c>
      <c r="P306" s="51" t="str">
        <f aca="false">IF(OR(O306="",RATE=""),"",O306*RATE)</f>
        <v/>
      </c>
      <c r="Q306" s="42"/>
      <c r="R306" s="40"/>
      <c r="S306" s="40"/>
      <c r="T306" s="40"/>
      <c r="U306" s="40"/>
      <c r="V306" s="40"/>
      <c r="W306" s="40"/>
      <c r="X306" s="40"/>
      <c r="Y306" s="40"/>
      <c r="Z306" s="43"/>
      <c r="AA306" s="43"/>
      <c r="AB306" s="52"/>
      <c r="AC306" s="52"/>
      <c r="AD306" s="52"/>
      <c r="AE306" s="44" t="str">
        <f aca="false">IF(AND(U306="In scope",Z306&lt;&gt;"",J306&lt;&gt;"",N306&lt;&gt;""),Z306*IF(AA306="",J306,AA306)*M306/1000,"")</f>
        <v/>
      </c>
      <c r="AF306" s="44" t="str">
        <f aca="false">IF(AE306="","",O306-AE306)</f>
        <v/>
      </c>
      <c r="AG306" s="46" t="str">
        <f aca="false">IF(AE306="","",N306-Z306*IF(AA306="",J306,AA306)/1000)</f>
        <v/>
      </c>
      <c r="AH306" s="51" t="str">
        <f aca="false">IF(OR(AF306="",RATE=""),"",AF306*RATE)</f>
        <v/>
      </c>
      <c r="AI306" s="51" t="str">
        <f aca="false">IF(AE306="","",IF(AA306="",J306,AA306)*(N(AB306)+N(AC306)))</f>
        <v/>
      </c>
      <c r="AJ306" s="51" t="str">
        <f aca="false">IF(AE306="","",IF(AA306="",J306,AA306)*N(AD306))</f>
        <v/>
      </c>
      <c r="AK306" s="51" t="str">
        <f aca="false">IF(AE306="","",AI306-AJ306)</f>
        <v/>
      </c>
      <c r="AL306" s="53" t="str">
        <f aca="false">IF(OR(AK306="",AH306="",N(AH306)&lt;=0),"",AK306/AH306)</f>
        <v/>
      </c>
    </row>
    <row r="307" customFormat="false" ht="15" hidden="false" customHeight="false" outlineLevel="0" collapsed="false">
      <c r="A307" s="45" t="str">
        <f aca="false">IF(AND(B307="",D307=""),"",ROW()-5)</f>
        <v/>
      </c>
      <c r="B307" s="40"/>
      <c r="C307" s="50" t="str">
        <f aca="false">IF(B307="","",IFERROR(INDEX(Spaces!$A$6:$A$105,MATCH($B307,SPACE_NAMES,0)),""))</f>
        <v/>
      </c>
      <c r="D307" s="40"/>
      <c r="E307" s="40"/>
      <c r="F307" s="40"/>
      <c r="G307" s="45" t="str">
        <f aca="false">IF(D307="","",IFERROR(INDEX(FX_WATTS,MATCH(D307,FX_NAMES,0)),""))</f>
        <v/>
      </c>
      <c r="H307" s="43"/>
      <c r="I307" s="45" t="str">
        <f aca="false">IF(H307&lt;&gt;"",H307,G307)</f>
        <v/>
      </c>
      <c r="J307" s="43"/>
      <c r="K307" s="42"/>
      <c r="L307" s="43"/>
      <c r="M307" s="44" t="str">
        <f aca="false">IF(J307="","",IF(K307&lt;&gt;"",K307,N(IFERROR(INDEX(Spaces!$F$6:$F$105,MATCH($B307,SPACE_NAMES,0)),0)))*IF(L307&lt;&gt;"",L307,N(IFERROR(INDEX(Spaces!$G$6:$G$105,MATCH($B307,SPACE_NAMES,0)),0))))</f>
        <v/>
      </c>
      <c r="N307" s="46" t="str">
        <f aca="false">IF(OR(J307="",I307=""),"",I307*J307/1000)</f>
        <v/>
      </c>
      <c r="O307" s="44" t="str">
        <f aca="false">IF(N307="","",N307*M307)</f>
        <v/>
      </c>
      <c r="P307" s="51" t="str">
        <f aca="false">IF(OR(O307="",RATE=""),"",O307*RATE)</f>
        <v/>
      </c>
      <c r="Q307" s="42"/>
      <c r="R307" s="40"/>
      <c r="S307" s="40"/>
      <c r="T307" s="40"/>
      <c r="U307" s="40"/>
      <c r="V307" s="40"/>
      <c r="W307" s="40"/>
      <c r="X307" s="40"/>
      <c r="Y307" s="40"/>
      <c r="Z307" s="43"/>
      <c r="AA307" s="43"/>
      <c r="AB307" s="52"/>
      <c r="AC307" s="52"/>
      <c r="AD307" s="52"/>
      <c r="AE307" s="44" t="str">
        <f aca="false">IF(AND(U307="In scope",Z307&lt;&gt;"",J307&lt;&gt;"",N307&lt;&gt;""),Z307*IF(AA307="",J307,AA307)*M307/1000,"")</f>
        <v/>
      </c>
      <c r="AF307" s="44" t="str">
        <f aca="false">IF(AE307="","",O307-AE307)</f>
        <v/>
      </c>
      <c r="AG307" s="46" t="str">
        <f aca="false">IF(AE307="","",N307-Z307*IF(AA307="",J307,AA307)/1000)</f>
        <v/>
      </c>
      <c r="AH307" s="51" t="str">
        <f aca="false">IF(OR(AF307="",RATE=""),"",AF307*RATE)</f>
        <v/>
      </c>
      <c r="AI307" s="51" t="str">
        <f aca="false">IF(AE307="","",IF(AA307="",J307,AA307)*(N(AB307)+N(AC307)))</f>
        <v/>
      </c>
      <c r="AJ307" s="51" t="str">
        <f aca="false">IF(AE307="","",IF(AA307="",J307,AA307)*N(AD307))</f>
        <v/>
      </c>
      <c r="AK307" s="51" t="str">
        <f aca="false">IF(AE307="","",AI307-AJ307)</f>
        <v/>
      </c>
      <c r="AL307" s="53" t="str">
        <f aca="false">IF(OR(AK307="",AH307="",N(AH307)&lt;=0),"",AK307/AH307)</f>
        <v/>
      </c>
    </row>
    <row r="308" customFormat="false" ht="15" hidden="false" customHeight="false" outlineLevel="0" collapsed="false">
      <c r="A308" s="45" t="str">
        <f aca="false">IF(AND(B308="",D308=""),"",ROW()-5)</f>
        <v/>
      </c>
      <c r="B308" s="40"/>
      <c r="C308" s="50" t="str">
        <f aca="false">IF(B308="","",IFERROR(INDEX(Spaces!$A$6:$A$105,MATCH($B308,SPACE_NAMES,0)),""))</f>
        <v/>
      </c>
      <c r="D308" s="40"/>
      <c r="E308" s="40"/>
      <c r="F308" s="40"/>
      <c r="G308" s="45" t="str">
        <f aca="false">IF(D308="","",IFERROR(INDEX(FX_WATTS,MATCH(D308,FX_NAMES,0)),""))</f>
        <v/>
      </c>
      <c r="H308" s="43"/>
      <c r="I308" s="45" t="str">
        <f aca="false">IF(H308&lt;&gt;"",H308,G308)</f>
        <v/>
      </c>
      <c r="J308" s="43"/>
      <c r="K308" s="42"/>
      <c r="L308" s="43"/>
      <c r="M308" s="44" t="str">
        <f aca="false">IF(J308="","",IF(K308&lt;&gt;"",K308,N(IFERROR(INDEX(Spaces!$F$6:$F$105,MATCH($B308,SPACE_NAMES,0)),0)))*IF(L308&lt;&gt;"",L308,N(IFERROR(INDEX(Spaces!$G$6:$G$105,MATCH($B308,SPACE_NAMES,0)),0))))</f>
        <v/>
      </c>
      <c r="N308" s="46" t="str">
        <f aca="false">IF(OR(J308="",I308=""),"",I308*J308/1000)</f>
        <v/>
      </c>
      <c r="O308" s="44" t="str">
        <f aca="false">IF(N308="","",N308*M308)</f>
        <v/>
      </c>
      <c r="P308" s="51" t="str">
        <f aca="false">IF(OR(O308="",RATE=""),"",O308*RATE)</f>
        <v/>
      </c>
      <c r="Q308" s="42"/>
      <c r="R308" s="40"/>
      <c r="S308" s="40"/>
      <c r="T308" s="40"/>
      <c r="U308" s="40"/>
      <c r="V308" s="40"/>
      <c r="W308" s="40"/>
      <c r="X308" s="40"/>
      <c r="Y308" s="40"/>
      <c r="Z308" s="43"/>
      <c r="AA308" s="43"/>
      <c r="AB308" s="52"/>
      <c r="AC308" s="52"/>
      <c r="AD308" s="52"/>
      <c r="AE308" s="44" t="str">
        <f aca="false">IF(AND(U308="In scope",Z308&lt;&gt;"",J308&lt;&gt;"",N308&lt;&gt;""),Z308*IF(AA308="",J308,AA308)*M308/1000,"")</f>
        <v/>
      </c>
      <c r="AF308" s="44" t="str">
        <f aca="false">IF(AE308="","",O308-AE308)</f>
        <v/>
      </c>
      <c r="AG308" s="46" t="str">
        <f aca="false">IF(AE308="","",N308-Z308*IF(AA308="",J308,AA308)/1000)</f>
        <v/>
      </c>
      <c r="AH308" s="51" t="str">
        <f aca="false">IF(OR(AF308="",RATE=""),"",AF308*RATE)</f>
        <v/>
      </c>
      <c r="AI308" s="51" t="str">
        <f aca="false">IF(AE308="","",IF(AA308="",J308,AA308)*(N(AB308)+N(AC308)))</f>
        <v/>
      </c>
      <c r="AJ308" s="51" t="str">
        <f aca="false">IF(AE308="","",IF(AA308="",J308,AA308)*N(AD308))</f>
        <v/>
      </c>
      <c r="AK308" s="51" t="str">
        <f aca="false">IF(AE308="","",AI308-AJ308)</f>
        <v/>
      </c>
      <c r="AL308" s="53" t="str">
        <f aca="false">IF(OR(AK308="",AH308="",N(AH308)&lt;=0),"",AK308/AH308)</f>
        <v/>
      </c>
    </row>
    <row r="309" customFormat="false" ht="15" hidden="false" customHeight="false" outlineLevel="0" collapsed="false">
      <c r="A309" s="45" t="str">
        <f aca="false">IF(AND(B309="",D309=""),"",ROW()-5)</f>
        <v/>
      </c>
      <c r="B309" s="40"/>
      <c r="C309" s="50" t="str">
        <f aca="false">IF(B309="","",IFERROR(INDEX(Spaces!$A$6:$A$105,MATCH($B309,SPACE_NAMES,0)),""))</f>
        <v/>
      </c>
      <c r="D309" s="40"/>
      <c r="E309" s="40"/>
      <c r="F309" s="40"/>
      <c r="G309" s="45" t="str">
        <f aca="false">IF(D309="","",IFERROR(INDEX(FX_WATTS,MATCH(D309,FX_NAMES,0)),""))</f>
        <v/>
      </c>
      <c r="H309" s="43"/>
      <c r="I309" s="45" t="str">
        <f aca="false">IF(H309&lt;&gt;"",H309,G309)</f>
        <v/>
      </c>
      <c r="J309" s="43"/>
      <c r="K309" s="42"/>
      <c r="L309" s="43"/>
      <c r="M309" s="44" t="str">
        <f aca="false">IF(J309="","",IF(K309&lt;&gt;"",K309,N(IFERROR(INDEX(Spaces!$F$6:$F$105,MATCH($B309,SPACE_NAMES,0)),0)))*IF(L309&lt;&gt;"",L309,N(IFERROR(INDEX(Spaces!$G$6:$G$105,MATCH($B309,SPACE_NAMES,0)),0))))</f>
        <v/>
      </c>
      <c r="N309" s="46" t="str">
        <f aca="false">IF(OR(J309="",I309=""),"",I309*J309/1000)</f>
        <v/>
      </c>
      <c r="O309" s="44" t="str">
        <f aca="false">IF(N309="","",N309*M309)</f>
        <v/>
      </c>
      <c r="P309" s="51" t="str">
        <f aca="false">IF(OR(O309="",RATE=""),"",O309*RATE)</f>
        <v/>
      </c>
      <c r="Q309" s="42"/>
      <c r="R309" s="40"/>
      <c r="S309" s="40"/>
      <c r="T309" s="40"/>
      <c r="U309" s="40"/>
      <c r="V309" s="40"/>
      <c r="W309" s="40"/>
      <c r="X309" s="40"/>
      <c r="Y309" s="40"/>
      <c r="Z309" s="43"/>
      <c r="AA309" s="43"/>
      <c r="AB309" s="52"/>
      <c r="AC309" s="52"/>
      <c r="AD309" s="52"/>
      <c r="AE309" s="44" t="str">
        <f aca="false">IF(AND(U309="In scope",Z309&lt;&gt;"",J309&lt;&gt;"",N309&lt;&gt;""),Z309*IF(AA309="",J309,AA309)*M309/1000,"")</f>
        <v/>
      </c>
      <c r="AF309" s="44" t="str">
        <f aca="false">IF(AE309="","",O309-AE309)</f>
        <v/>
      </c>
      <c r="AG309" s="46" t="str">
        <f aca="false">IF(AE309="","",N309-Z309*IF(AA309="",J309,AA309)/1000)</f>
        <v/>
      </c>
      <c r="AH309" s="51" t="str">
        <f aca="false">IF(OR(AF309="",RATE=""),"",AF309*RATE)</f>
        <v/>
      </c>
      <c r="AI309" s="51" t="str">
        <f aca="false">IF(AE309="","",IF(AA309="",J309,AA309)*(N(AB309)+N(AC309)))</f>
        <v/>
      </c>
      <c r="AJ309" s="51" t="str">
        <f aca="false">IF(AE309="","",IF(AA309="",J309,AA309)*N(AD309))</f>
        <v/>
      </c>
      <c r="AK309" s="51" t="str">
        <f aca="false">IF(AE309="","",AI309-AJ309)</f>
        <v/>
      </c>
      <c r="AL309" s="53" t="str">
        <f aca="false">IF(OR(AK309="",AH309="",N(AH309)&lt;=0),"",AK309/AH309)</f>
        <v/>
      </c>
    </row>
    <row r="310" customFormat="false" ht="15" hidden="false" customHeight="false" outlineLevel="0" collapsed="false">
      <c r="A310" s="45" t="str">
        <f aca="false">IF(AND(B310="",D310=""),"",ROW()-5)</f>
        <v/>
      </c>
      <c r="B310" s="40"/>
      <c r="C310" s="50" t="str">
        <f aca="false">IF(B310="","",IFERROR(INDEX(Spaces!$A$6:$A$105,MATCH($B310,SPACE_NAMES,0)),""))</f>
        <v/>
      </c>
      <c r="D310" s="40"/>
      <c r="E310" s="40"/>
      <c r="F310" s="40"/>
      <c r="G310" s="45" t="str">
        <f aca="false">IF(D310="","",IFERROR(INDEX(FX_WATTS,MATCH(D310,FX_NAMES,0)),""))</f>
        <v/>
      </c>
      <c r="H310" s="43"/>
      <c r="I310" s="45" t="str">
        <f aca="false">IF(H310&lt;&gt;"",H310,G310)</f>
        <v/>
      </c>
      <c r="J310" s="43"/>
      <c r="K310" s="42"/>
      <c r="L310" s="43"/>
      <c r="M310" s="44" t="str">
        <f aca="false">IF(J310="","",IF(K310&lt;&gt;"",K310,N(IFERROR(INDEX(Spaces!$F$6:$F$105,MATCH($B310,SPACE_NAMES,0)),0)))*IF(L310&lt;&gt;"",L310,N(IFERROR(INDEX(Spaces!$G$6:$G$105,MATCH($B310,SPACE_NAMES,0)),0))))</f>
        <v/>
      </c>
      <c r="N310" s="46" t="str">
        <f aca="false">IF(OR(J310="",I310=""),"",I310*J310/1000)</f>
        <v/>
      </c>
      <c r="O310" s="44" t="str">
        <f aca="false">IF(N310="","",N310*M310)</f>
        <v/>
      </c>
      <c r="P310" s="51" t="str">
        <f aca="false">IF(OR(O310="",RATE=""),"",O310*RATE)</f>
        <v/>
      </c>
      <c r="Q310" s="42"/>
      <c r="R310" s="40"/>
      <c r="S310" s="40"/>
      <c r="T310" s="40"/>
      <c r="U310" s="40"/>
      <c r="V310" s="40"/>
      <c r="W310" s="40"/>
      <c r="X310" s="40"/>
      <c r="Y310" s="40"/>
      <c r="Z310" s="43"/>
      <c r="AA310" s="43"/>
      <c r="AB310" s="52"/>
      <c r="AC310" s="52"/>
      <c r="AD310" s="52"/>
      <c r="AE310" s="44" t="str">
        <f aca="false">IF(AND(U310="In scope",Z310&lt;&gt;"",J310&lt;&gt;"",N310&lt;&gt;""),Z310*IF(AA310="",J310,AA310)*M310/1000,"")</f>
        <v/>
      </c>
      <c r="AF310" s="44" t="str">
        <f aca="false">IF(AE310="","",O310-AE310)</f>
        <v/>
      </c>
      <c r="AG310" s="46" t="str">
        <f aca="false">IF(AE310="","",N310-Z310*IF(AA310="",J310,AA310)/1000)</f>
        <v/>
      </c>
      <c r="AH310" s="51" t="str">
        <f aca="false">IF(OR(AF310="",RATE=""),"",AF310*RATE)</f>
        <v/>
      </c>
      <c r="AI310" s="51" t="str">
        <f aca="false">IF(AE310="","",IF(AA310="",J310,AA310)*(N(AB310)+N(AC310)))</f>
        <v/>
      </c>
      <c r="AJ310" s="51" t="str">
        <f aca="false">IF(AE310="","",IF(AA310="",J310,AA310)*N(AD310))</f>
        <v/>
      </c>
      <c r="AK310" s="51" t="str">
        <f aca="false">IF(AE310="","",AI310-AJ310)</f>
        <v/>
      </c>
      <c r="AL310" s="53" t="str">
        <f aca="false">IF(OR(AK310="",AH310="",N(AH310)&lt;=0),"",AK310/AH310)</f>
        <v/>
      </c>
    </row>
    <row r="311" customFormat="false" ht="15" hidden="false" customHeight="false" outlineLevel="0" collapsed="false">
      <c r="A311" s="45" t="str">
        <f aca="false">IF(AND(B311="",D311=""),"",ROW()-5)</f>
        <v/>
      </c>
      <c r="B311" s="40"/>
      <c r="C311" s="50" t="str">
        <f aca="false">IF(B311="","",IFERROR(INDEX(Spaces!$A$6:$A$105,MATCH($B311,SPACE_NAMES,0)),""))</f>
        <v/>
      </c>
      <c r="D311" s="40"/>
      <c r="E311" s="40"/>
      <c r="F311" s="40"/>
      <c r="G311" s="45" t="str">
        <f aca="false">IF(D311="","",IFERROR(INDEX(FX_WATTS,MATCH(D311,FX_NAMES,0)),""))</f>
        <v/>
      </c>
      <c r="H311" s="43"/>
      <c r="I311" s="45" t="str">
        <f aca="false">IF(H311&lt;&gt;"",H311,G311)</f>
        <v/>
      </c>
      <c r="J311" s="43"/>
      <c r="K311" s="42"/>
      <c r="L311" s="43"/>
      <c r="M311" s="44" t="str">
        <f aca="false">IF(J311="","",IF(K311&lt;&gt;"",K311,N(IFERROR(INDEX(Spaces!$F$6:$F$105,MATCH($B311,SPACE_NAMES,0)),0)))*IF(L311&lt;&gt;"",L311,N(IFERROR(INDEX(Spaces!$G$6:$G$105,MATCH($B311,SPACE_NAMES,0)),0))))</f>
        <v/>
      </c>
      <c r="N311" s="46" t="str">
        <f aca="false">IF(OR(J311="",I311=""),"",I311*J311/1000)</f>
        <v/>
      </c>
      <c r="O311" s="44" t="str">
        <f aca="false">IF(N311="","",N311*M311)</f>
        <v/>
      </c>
      <c r="P311" s="51" t="str">
        <f aca="false">IF(OR(O311="",RATE=""),"",O311*RATE)</f>
        <v/>
      </c>
      <c r="Q311" s="42"/>
      <c r="R311" s="40"/>
      <c r="S311" s="40"/>
      <c r="T311" s="40"/>
      <c r="U311" s="40"/>
      <c r="V311" s="40"/>
      <c r="W311" s="40"/>
      <c r="X311" s="40"/>
      <c r="Y311" s="40"/>
      <c r="Z311" s="43"/>
      <c r="AA311" s="43"/>
      <c r="AB311" s="52"/>
      <c r="AC311" s="52"/>
      <c r="AD311" s="52"/>
      <c r="AE311" s="44" t="str">
        <f aca="false">IF(AND(U311="In scope",Z311&lt;&gt;"",J311&lt;&gt;"",N311&lt;&gt;""),Z311*IF(AA311="",J311,AA311)*M311/1000,"")</f>
        <v/>
      </c>
      <c r="AF311" s="44" t="str">
        <f aca="false">IF(AE311="","",O311-AE311)</f>
        <v/>
      </c>
      <c r="AG311" s="46" t="str">
        <f aca="false">IF(AE311="","",N311-Z311*IF(AA311="",J311,AA311)/1000)</f>
        <v/>
      </c>
      <c r="AH311" s="51" t="str">
        <f aca="false">IF(OR(AF311="",RATE=""),"",AF311*RATE)</f>
        <v/>
      </c>
      <c r="AI311" s="51" t="str">
        <f aca="false">IF(AE311="","",IF(AA311="",J311,AA311)*(N(AB311)+N(AC311)))</f>
        <v/>
      </c>
      <c r="AJ311" s="51" t="str">
        <f aca="false">IF(AE311="","",IF(AA311="",J311,AA311)*N(AD311))</f>
        <v/>
      </c>
      <c r="AK311" s="51" t="str">
        <f aca="false">IF(AE311="","",AI311-AJ311)</f>
        <v/>
      </c>
      <c r="AL311" s="53" t="str">
        <f aca="false">IF(OR(AK311="",AH311="",N(AH311)&lt;=0),"",AK311/AH311)</f>
        <v/>
      </c>
    </row>
    <row r="312" customFormat="false" ht="15" hidden="false" customHeight="false" outlineLevel="0" collapsed="false">
      <c r="A312" s="45" t="str">
        <f aca="false">IF(AND(B312="",D312=""),"",ROW()-5)</f>
        <v/>
      </c>
      <c r="B312" s="40"/>
      <c r="C312" s="50" t="str">
        <f aca="false">IF(B312="","",IFERROR(INDEX(Spaces!$A$6:$A$105,MATCH($B312,SPACE_NAMES,0)),""))</f>
        <v/>
      </c>
      <c r="D312" s="40"/>
      <c r="E312" s="40"/>
      <c r="F312" s="40"/>
      <c r="G312" s="45" t="str">
        <f aca="false">IF(D312="","",IFERROR(INDEX(FX_WATTS,MATCH(D312,FX_NAMES,0)),""))</f>
        <v/>
      </c>
      <c r="H312" s="43"/>
      <c r="I312" s="45" t="str">
        <f aca="false">IF(H312&lt;&gt;"",H312,G312)</f>
        <v/>
      </c>
      <c r="J312" s="43"/>
      <c r="K312" s="42"/>
      <c r="L312" s="43"/>
      <c r="M312" s="44" t="str">
        <f aca="false">IF(J312="","",IF(K312&lt;&gt;"",K312,N(IFERROR(INDEX(Spaces!$F$6:$F$105,MATCH($B312,SPACE_NAMES,0)),0)))*IF(L312&lt;&gt;"",L312,N(IFERROR(INDEX(Spaces!$G$6:$G$105,MATCH($B312,SPACE_NAMES,0)),0))))</f>
        <v/>
      </c>
      <c r="N312" s="46" t="str">
        <f aca="false">IF(OR(J312="",I312=""),"",I312*J312/1000)</f>
        <v/>
      </c>
      <c r="O312" s="44" t="str">
        <f aca="false">IF(N312="","",N312*M312)</f>
        <v/>
      </c>
      <c r="P312" s="51" t="str">
        <f aca="false">IF(OR(O312="",RATE=""),"",O312*RATE)</f>
        <v/>
      </c>
      <c r="Q312" s="42"/>
      <c r="R312" s="40"/>
      <c r="S312" s="40"/>
      <c r="T312" s="40"/>
      <c r="U312" s="40"/>
      <c r="V312" s="40"/>
      <c r="W312" s="40"/>
      <c r="X312" s="40"/>
      <c r="Y312" s="40"/>
      <c r="Z312" s="43"/>
      <c r="AA312" s="43"/>
      <c r="AB312" s="52"/>
      <c r="AC312" s="52"/>
      <c r="AD312" s="52"/>
      <c r="AE312" s="44" t="str">
        <f aca="false">IF(AND(U312="In scope",Z312&lt;&gt;"",J312&lt;&gt;"",N312&lt;&gt;""),Z312*IF(AA312="",J312,AA312)*M312/1000,"")</f>
        <v/>
      </c>
      <c r="AF312" s="44" t="str">
        <f aca="false">IF(AE312="","",O312-AE312)</f>
        <v/>
      </c>
      <c r="AG312" s="46" t="str">
        <f aca="false">IF(AE312="","",N312-Z312*IF(AA312="",J312,AA312)/1000)</f>
        <v/>
      </c>
      <c r="AH312" s="51" t="str">
        <f aca="false">IF(OR(AF312="",RATE=""),"",AF312*RATE)</f>
        <v/>
      </c>
      <c r="AI312" s="51" t="str">
        <f aca="false">IF(AE312="","",IF(AA312="",J312,AA312)*(N(AB312)+N(AC312)))</f>
        <v/>
      </c>
      <c r="AJ312" s="51" t="str">
        <f aca="false">IF(AE312="","",IF(AA312="",J312,AA312)*N(AD312))</f>
        <v/>
      </c>
      <c r="AK312" s="51" t="str">
        <f aca="false">IF(AE312="","",AI312-AJ312)</f>
        <v/>
      </c>
      <c r="AL312" s="53" t="str">
        <f aca="false">IF(OR(AK312="",AH312="",N(AH312)&lt;=0),"",AK312/AH312)</f>
        <v/>
      </c>
    </row>
    <row r="313" customFormat="false" ht="15" hidden="false" customHeight="false" outlineLevel="0" collapsed="false">
      <c r="A313" s="45" t="str">
        <f aca="false">IF(AND(B313="",D313=""),"",ROW()-5)</f>
        <v/>
      </c>
      <c r="B313" s="40"/>
      <c r="C313" s="50" t="str">
        <f aca="false">IF(B313="","",IFERROR(INDEX(Spaces!$A$6:$A$105,MATCH($B313,SPACE_NAMES,0)),""))</f>
        <v/>
      </c>
      <c r="D313" s="40"/>
      <c r="E313" s="40"/>
      <c r="F313" s="40"/>
      <c r="G313" s="45" t="str">
        <f aca="false">IF(D313="","",IFERROR(INDEX(FX_WATTS,MATCH(D313,FX_NAMES,0)),""))</f>
        <v/>
      </c>
      <c r="H313" s="43"/>
      <c r="I313" s="45" t="str">
        <f aca="false">IF(H313&lt;&gt;"",H313,G313)</f>
        <v/>
      </c>
      <c r="J313" s="43"/>
      <c r="K313" s="42"/>
      <c r="L313" s="43"/>
      <c r="M313" s="44" t="str">
        <f aca="false">IF(J313="","",IF(K313&lt;&gt;"",K313,N(IFERROR(INDEX(Spaces!$F$6:$F$105,MATCH($B313,SPACE_NAMES,0)),0)))*IF(L313&lt;&gt;"",L313,N(IFERROR(INDEX(Spaces!$G$6:$G$105,MATCH($B313,SPACE_NAMES,0)),0))))</f>
        <v/>
      </c>
      <c r="N313" s="46" t="str">
        <f aca="false">IF(OR(J313="",I313=""),"",I313*J313/1000)</f>
        <v/>
      </c>
      <c r="O313" s="44" t="str">
        <f aca="false">IF(N313="","",N313*M313)</f>
        <v/>
      </c>
      <c r="P313" s="51" t="str">
        <f aca="false">IF(OR(O313="",RATE=""),"",O313*RATE)</f>
        <v/>
      </c>
      <c r="Q313" s="42"/>
      <c r="R313" s="40"/>
      <c r="S313" s="40"/>
      <c r="T313" s="40"/>
      <c r="U313" s="40"/>
      <c r="V313" s="40"/>
      <c r="W313" s="40"/>
      <c r="X313" s="40"/>
      <c r="Y313" s="40"/>
      <c r="Z313" s="43"/>
      <c r="AA313" s="43"/>
      <c r="AB313" s="52"/>
      <c r="AC313" s="52"/>
      <c r="AD313" s="52"/>
      <c r="AE313" s="44" t="str">
        <f aca="false">IF(AND(U313="In scope",Z313&lt;&gt;"",J313&lt;&gt;"",N313&lt;&gt;""),Z313*IF(AA313="",J313,AA313)*M313/1000,"")</f>
        <v/>
      </c>
      <c r="AF313" s="44" t="str">
        <f aca="false">IF(AE313="","",O313-AE313)</f>
        <v/>
      </c>
      <c r="AG313" s="46" t="str">
        <f aca="false">IF(AE313="","",N313-Z313*IF(AA313="",J313,AA313)/1000)</f>
        <v/>
      </c>
      <c r="AH313" s="51" t="str">
        <f aca="false">IF(OR(AF313="",RATE=""),"",AF313*RATE)</f>
        <v/>
      </c>
      <c r="AI313" s="51" t="str">
        <f aca="false">IF(AE313="","",IF(AA313="",J313,AA313)*(N(AB313)+N(AC313)))</f>
        <v/>
      </c>
      <c r="AJ313" s="51" t="str">
        <f aca="false">IF(AE313="","",IF(AA313="",J313,AA313)*N(AD313))</f>
        <v/>
      </c>
      <c r="AK313" s="51" t="str">
        <f aca="false">IF(AE313="","",AI313-AJ313)</f>
        <v/>
      </c>
      <c r="AL313" s="53" t="str">
        <f aca="false">IF(OR(AK313="",AH313="",N(AH313)&lt;=0),"",AK313/AH313)</f>
        <v/>
      </c>
    </row>
    <row r="314" customFormat="false" ht="15" hidden="false" customHeight="false" outlineLevel="0" collapsed="false">
      <c r="A314" s="45" t="str">
        <f aca="false">IF(AND(B314="",D314=""),"",ROW()-5)</f>
        <v/>
      </c>
      <c r="B314" s="40"/>
      <c r="C314" s="50" t="str">
        <f aca="false">IF(B314="","",IFERROR(INDEX(Spaces!$A$6:$A$105,MATCH($B314,SPACE_NAMES,0)),""))</f>
        <v/>
      </c>
      <c r="D314" s="40"/>
      <c r="E314" s="40"/>
      <c r="F314" s="40"/>
      <c r="G314" s="45" t="str">
        <f aca="false">IF(D314="","",IFERROR(INDEX(FX_WATTS,MATCH(D314,FX_NAMES,0)),""))</f>
        <v/>
      </c>
      <c r="H314" s="43"/>
      <c r="I314" s="45" t="str">
        <f aca="false">IF(H314&lt;&gt;"",H314,G314)</f>
        <v/>
      </c>
      <c r="J314" s="43"/>
      <c r="K314" s="42"/>
      <c r="L314" s="43"/>
      <c r="M314" s="44" t="str">
        <f aca="false">IF(J314="","",IF(K314&lt;&gt;"",K314,N(IFERROR(INDEX(Spaces!$F$6:$F$105,MATCH($B314,SPACE_NAMES,0)),0)))*IF(L314&lt;&gt;"",L314,N(IFERROR(INDEX(Spaces!$G$6:$G$105,MATCH($B314,SPACE_NAMES,0)),0))))</f>
        <v/>
      </c>
      <c r="N314" s="46" t="str">
        <f aca="false">IF(OR(J314="",I314=""),"",I314*J314/1000)</f>
        <v/>
      </c>
      <c r="O314" s="44" t="str">
        <f aca="false">IF(N314="","",N314*M314)</f>
        <v/>
      </c>
      <c r="P314" s="51" t="str">
        <f aca="false">IF(OR(O314="",RATE=""),"",O314*RATE)</f>
        <v/>
      </c>
      <c r="Q314" s="42"/>
      <c r="R314" s="40"/>
      <c r="S314" s="40"/>
      <c r="T314" s="40"/>
      <c r="U314" s="40"/>
      <c r="V314" s="40"/>
      <c r="W314" s="40"/>
      <c r="X314" s="40"/>
      <c r="Y314" s="40"/>
      <c r="Z314" s="43"/>
      <c r="AA314" s="43"/>
      <c r="AB314" s="52"/>
      <c r="AC314" s="52"/>
      <c r="AD314" s="52"/>
      <c r="AE314" s="44" t="str">
        <f aca="false">IF(AND(U314="In scope",Z314&lt;&gt;"",J314&lt;&gt;"",N314&lt;&gt;""),Z314*IF(AA314="",J314,AA314)*M314/1000,"")</f>
        <v/>
      </c>
      <c r="AF314" s="44" t="str">
        <f aca="false">IF(AE314="","",O314-AE314)</f>
        <v/>
      </c>
      <c r="AG314" s="46" t="str">
        <f aca="false">IF(AE314="","",N314-Z314*IF(AA314="",J314,AA314)/1000)</f>
        <v/>
      </c>
      <c r="AH314" s="51" t="str">
        <f aca="false">IF(OR(AF314="",RATE=""),"",AF314*RATE)</f>
        <v/>
      </c>
      <c r="AI314" s="51" t="str">
        <f aca="false">IF(AE314="","",IF(AA314="",J314,AA314)*(N(AB314)+N(AC314)))</f>
        <v/>
      </c>
      <c r="AJ314" s="51" t="str">
        <f aca="false">IF(AE314="","",IF(AA314="",J314,AA314)*N(AD314))</f>
        <v/>
      </c>
      <c r="AK314" s="51" t="str">
        <f aca="false">IF(AE314="","",AI314-AJ314)</f>
        <v/>
      </c>
      <c r="AL314" s="53" t="str">
        <f aca="false">IF(OR(AK314="",AH314="",N(AH314)&lt;=0),"",AK314/AH314)</f>
        <v/>
      </c>
    </row>
    <row r="315" customFormat="false" ht="15" hidden="false" customHeight="false" outlineLevel="0" collapsed="false">
      <c r="A315" s="45" t="str">
        <f aca="false">IF(AND(B315="",D315=""),"",ROW()-5)</f>
        <v/>
      </c>
      <c r="B315" s="40"/>
      <c r="C315" s="50" t="str">
        <f aca="false">IF(B315="","",IFERROR(INDEX(Spaces!$A$6:$A$105,MATCH($B315,SPACE_NAMES,0)),""))</f>
        <v/>
      </c>
      <c r="D315" s="40"/>
      <c r="E315" s="40"/>
      <c r="F315" s="40"/>
      <c r="G315" s="45" t="str">
        <f aca="false">IF(D315="","",IFERROR(INDEX(FX_WATTS,MATCH(D315,FX_NAMES,0)),""))</f>
        <v/>
      </c>
      <c r="H315" s="43"/>
      <c r="I315" s="45" t="str">
        <f aca="false">IF(H315&lt;&gt;"",H315,G315)</f>
        <v/>
      </c>
      <c r="J315" s="43"/>
      <c r="K315" s="42"/>
      <c r="L315" s="43"/>
      <c r="M315" s="44" t="str">
        <f aca="false">IF(J315="","",IF(K315&lt;&gt;"",K315,N(IFERROR(INDEX(Spaces!$F$6:$F$105,MATCH($B315,SPACE_NAMES,0)),0)))*IF(L315&lt;&gt;"",L315,N(IFERROR(INDEX(Spaces!$G$6:$G$105,MATCH($B315,SPACE_NAMES,0)),0))))</f>
        <v/>
      </c>
      <c r="N315" s="46" t="str">
        <f aca="false">IF(OR(J315="",I315=""),"",I315*J315/1000)</f>
        <v/>
      </c>
      <c r="O315" s="44" t="str">
        <f aca="false">IF(N315="","",N315*M315)</f>
        <v/>
      </c>
      <c r="P315" s="51" t="str">
        <f aca="false">IF(OR(O315="",RATE=""),"",O315*RATE)</f>
        <v/>
      </c>
      <c r="Q315" s="42"/>
      <c r="R315" s="40"/>
      <c r="S315" s="40"/>
      <c r="T315" s="40"/>
      <c r="U315" s="40"/>
      <c r="V315" s="40"/>
      <c r="W315" s="40"/>
      <c r="X315" s="40"/>
      <c r="Y315" s="40"/>
      <c r="Z315" s="43"/>
      <c r="AA315" s="43"/>
      <c r="AB315" s="52"/>
      <c r="AC315" s="52"/>
      <c r="AD315" s="52"/>
      <c r="AE315" s="44" t="str">
        <f aca="false">IF(AND(U315="In scope",Z315&lt;&gt;"",J315&lt;&gt;"",N315&lt;&gt;""),Z315*IF(AA315="",J315,AA315)*M315/1000,"")</f>
        <v/>
      </c>
      <c r="AF315" s="44" t="str">
        <f aca="false">IF(AE315="","",O315-AE315)</f>
        <v/>
      </c>
      <c r="AG315" s="46" t="str">
        <f aca="false">IF(AE315="","",N315-Z315*IF(AA315="",J315,AA315)/1000)</f>
        <v/>
      </c>
      <c r="AH315" s="51" t="str">
        <f aca="false">IF(OR(AF315="",RATE=""),"",AF315*RATE)</f>
        <v/>
      </c>
      <c r="AI315" s="51" t="str">
        <f aca="false">IF(AE315="","",IF(AA315="",J315,AA315)*(N(AB315)+N(AC315)))</f>
        <v/>
      </c>
      <c r="AJ315" s="51" t="str">
        <f aca="false">IF(AE315="","",IF(AA315="",J315,AA315)*N(AD315))</f>
        <v/>
      </c>
      <c r="AK315" s="51" t="str">
        <f aca="false">IF(AE315="","",AI315-AJ315)</f>
        <v/>
      </c>
      <c r="AL315" s="53" t="str">
        <f aca="false">IF(OR(AK315="",AH315="",N(AH315)&lt;=0),"",AK315/AH315)</f>
        <v/>
      </c>
    </row>
    <row r="316" customFormat="false" ht="15" hidden="false" customHeight="false" outlineLevel="0" collapsed="false">
      <c r="A316" s="45" t="str">
        <f aca="false">IF(AND(B316="",D316=""),"",ROW()-5)</f>
        <v/>
      </c>
      <c r="B316" s="40"/>
      <c r="C316" s="50" t="str">
        <f aca="false">IF(B316="","",IFERROR(INDEX(Spaces!$A$6:$A$105,MATCH($B316,SPACE_NAMES,0)),""))</f>
        <v/>
      </c>
      <c r="D316" s="40"/>
      <c r="E316" s="40"/>
      <c r="F316" s="40"/>
      <c r="G316" s="45" t="str">
        <f aca="false">IF(D316="","",IFERROR(INDEX(FX_WATTS,MATCH(D316,FX_NAMES,0)),""))</f>
        <v/>
      </c>
      <c r="H316" s="43"/>
      <c r="I316" s="45" t="str">
        <f aca="false">IF(H316&lt;&gt;"",H316,G316)</f>
        <v/>
      </c>
      <c r="J316" s="43"/>
      <c r="K316" s="42"/>
      <c r="L316" s="43"/>
      <c r="M316" s="44" t="str">
        <f aca="false">IF(J316="","",IF(K316&lt;&gt;"",K316,N(IFERROR(INDEX(Spaces!$F$6:$F$105,MATCH($B316,SPACE_NAMES,0)),0)))*IF(L316&lt;&gt;"",L316,N(IFERROR(INDEX(Spaces!$G$6:$G$105,MATCH($B316,SPACE_NAMES,0)),0))))</f>
        <v/>
      </c>
      <c r="N316" s="46" t="str">
        <f aca="false">IF(OR(J316="",I316=""),"",I316*J316/1000)</f>
        <v/>
      </c>
      <c r="O316" s="44" t="str">
        <f aca="false">IF(N316="","",N316*M316)</f>
        <v/>
      </c>
      <c r="P316" s="51" t="str">
        <f aca="false">IF(OR(O316="",RATE=""),"",O316*RATE)</f>
        <v/>
      </c>
      <c r="Q316" s="42"/>
      <c r="R316" s="40"/>
      <c r="S316" s="40"/>
      <c r="T316" s="40"/>
      <c r="U316" s="40"/>
      <c r="V316" s="40"/>
      <c r="W316" s="40"/>
      <c r="X316" s="40"/>
      <c r="Y316" s="40"/>
      <c r="Z316" s="43"/>
      <c r="AA316" s="43"/>
      <c r="AB316" s="52"/>
      <c r="AC316" s="52"/>
      <c r="AD316" s="52"/>
      <c r="AE316" s="44" t="str">
        <f aca="false">IF(AND(U316="In scope",Z316&lt;&gt;"",J316&lt;&gt;"",N316&lt;&gt;""),Z316*IF(AA316="",J316,AA316)*M316/1000,"")</f>
        <v/>
      </c>
      <c r="AF316" s="44" t="str">
        <f aca="false">IF(AE316="","",O316-AE316)</f>
        <v/>
      </c>
      <c r="AG316" s="46" t="str">
        <f aca="false">IF(AE316="","",N316-Z316*IF(AA316="",J316,AA316)/1000)</f>
        <v/>
      </c>
      <c r="AH316" s="51" t="str">
        <f aca="false">IF(OR(AF316="",RATE=""),"",AF316*RATE)</f>
        <v/>
      </c>
      <c r="AI316" s="51" t="str">
        <f aca="false">IF(AE316="","",IF(AA316="",J316,AA316)*(N(AB316)+N(AC316)))</f>
        <v/>
      </c>
      <c r="AJ316" s="51" t="str">
        <f aca="false">IF(AE316="","",IF(AA316="",J316,AA316)*N(AD316))</f>
        <v/>
      </c>
      <c r="AK316" s="51" t="str">
        <f aca="false">IF(AE316="","",AI316-AJ316)</f>
        <v/>
      </c>
      <c r="AL316" s="53" t="str">
        <f aca="false">IF(OR(AK316="",AH316="",N(AH316)&lt;=0),"",AK316/AH316)</f>
        <v/>
      </c>
    </row>
    <row r="317" customFormat="false" ht="15" hidden="false" customHeight="false" outlineLevel="0" collapsed="false">
      <c r="A317" s="45" t="str">
        <f aca="false">IF(AND(B317="",D317=""),"",ROW()-5)</f>
        <v/>
      </c>
      <c r="B317" s="40"/>
      <c r="C317" s="50" t="str">
        <f aca="false">IF(B317="","",IFERROR(INDEX(Spaces!$A$6:$A$105,MATCH($B317,SPACE_NAMES,0)),""))</f>
        <v/>
      </c>
      <c r="D317" s="40"/>
      <c r="E317" s="40"/>
      <c r="F317" s="40"/>
      <c r="G317" s="45" t="str">
        <f aca="false">IF(D317="","",IFERROR(INDEX(FX_WATTS,MATCH(D317,FX_NAMES,0)),""))</f>
        <v/>
      </c>
      <c r="H317" s="43"/>
      <c r="I317" s="45" t="str">
        <f aca="false">IF(H317&lt;&gt;"",H317,G317)</f>
        <v/>
      </c>
      <c r="J317" s="43"/>
      <c r="K317" s="42"/>
      <c r="L317" s="43"/>
      <c r="M317" s="44" t="str">
        <f aca="false">IF(J317="","",IF(K317&lt;&gt;"",K317,N(IFERROR(INDEX(Spaces!$F$6:$F$105,MATCH($B317,SPACE_NAMES,0)),0)))*IF(L317&lt;&gt;"",L317,N(IFERROR(INDEX(Spaces!$G$6:$G$105,MATCH($B317,SPACE_NAMES,0)),0))))</f>
        <v/>
      </c>
      <c r="N317" s="46" t="str">
        <f aca="false">IF(OR(J317="",I317=""),"",I317*J317/1000)</f>
        <v/>
      </c>
      <c r="O317" s="44" t="str">
        <f aca="false">IF(N317="","",N317*M317)</f>
        <v/>
      </c>
      <c r="P317" s="51" t="str">
        <f aca="false">IF(OR(O317="",RATE=""),"",O317*RATE)</f>
        <v/>
      </c>
      <c r="Q317" s="42"/>
      <c r="R317" s="40"/>
      <c r="S317" s="40"/>
      <c r="T317" s="40"/>
      <c r="U317" s="40"/>
      <c r="V317" s="40"/>
      <c r="W317" s="40"/>
      <c r="X317" s="40"/>
      <c r="Y317" s="40"/>
      <c r="Z317" s="43"/>
      <c r="AA317" s="43"/>
      <c r="AB317" s="52"/>
      <c r="AC317" s="52"/>
      <c r="AD317" s="52"/>
      <c r="AE317" s="44" t="str">
        <f aca="false">IF(AND(U317="In scope",Z317&lt;&gt;"",J317&lt;&gt;"",N317&lt;&gt;""),Z317*IF(AA317="",J317,AA317)*M317/1000,"")</f>
        <v/>
      </c>
      <c r="AF317" s="44" t="str">
        <f aca="false">IF(AE317="","",O317-AE317)</f>
        <v/>
      </c>
      <c r="AG317" s="46" t="str">
        <f aca="false">IF(AE317="","",N317-Z317*IF(AA317="",J317,AA317)/1000)</f>
        <v/>
      </c>
      <c r="AH317" s="51" t="str">
        <f aca="false">IF(OR(AF317="",RATE=""),"",AF317*RATE)</f>
        <v/>
      </c>
      <c r="AI317" s="51" t="str">
        <f aca="false">IF(AE317="","",IF(AA317="",J317,AA317)*(N(AB317)+N(AC317)))</f>
        <v/>
      </c>
      <c r="AJ317" s="51" t="str">
        <f aca="false">IF(AE317="","",IF(AA317="",J317,AA317)*N(AD317))</f>
        <v/>
      </c>
      <c r="AK317" s="51" t="str">
        <f aca="false">IF(AE317="","",AI317-AJ317)</f>
        <v/>
      </c>
      <c r="AL317" s="53" t="str">
        <f aca="false">IF(OR(AK317="",AH317="",N(AH317)&lt;=0),"",AK317/AH317)</f>
        <v/>
      </c>
    </row>
    <row r="318" customFormat="false" ht="15" hidden="false" customHeight="false" outlineLevel="0" collapsed="false">
      <c r="A318" s="45" t="str">
        <f aca="false">IF(AND(B318="",D318=""),"",ROW()-5)</f>
        <v/>
      </c>
      <c r="B318" s="40"/>
      <c r="C318" s="50" t="str">
        <f aca="false">IF(B318="","",IFERROR(INDEX(Spaces!$A$6:$A$105,MATCH($B318,SPACE_NAMES,0)),""))</f>
        <v/>
      </c>
      <c r="D318" s="40"/>
      <c r="E318" s="40"/>
      <c r="F318" s="40"/>
      <c r="G318" s="45" t="str">
        <f aca="false">IF(D318="","",IFERROR(INDEX(FX_WATTS,MATCH(D318,FX_NAMES,0)),""))</f>
        <v/>
      </c>
      <c r="H318" s="43"/>
      <c r="I318" s="45" t="str">
        <f aca="false">IF(H318&lt;&gt;"",H318,G318)</f>
        <v/>
      </c>
      <c r="J318" s="43"/>
      <c r="K318" s="42"/>
      <c r="L318" s="43"/>
      <c r="M318" s="44" t="str">
        <f aca="false">IF(J318="","",IF(K318&lt;&gt;"",K318,N(IFERROR(INDEX(Spaces!$F$6:$F$105,MATCH($B318,SPACE_NAMES,0)),0)))*IF(L318&lt;&gt;"",L318,N(IFERROR(INDEX(Spaces!$G$6:$G$105,MATCH($B318,SPACE_NAMES,0)),0))))</f>
        <v/>
      </c>
      <c r="N318" s="46" t="str">
        <f aca="false">IF(OR(J318="",I318=""),"",I318*J318/1000)</f>
        <v/>
      </c>
      <c r="O318" s="44" t="str">
        <f aca="false">IF(N318="","",N318*M318)</f>
        <v/>
      </c>
      <c r="P318" s="51" t="str">
        <f aca="false">IF(OR(O318="",RATE=""),"",O318*RATE)</f>
        <v/>
      </c>
      <c r="Q318" s="42"/>
      <c r="R318" s="40"/>
      <c r="S318" s="40"/>
      <c r="T318" s="40"/>
      <c r="U318" s="40"/>
      <c r="V318" s="40"/>
      <c r="W318" s="40"/>
      <c r="X318" s="40"/>
      <c r="Y318" s="40"/>
      <c r="Z318" s="43"/>
      <c r="AA318" s="43"/>
      <c r="AB318" s="52"/>
      <c r="AC318" s="52"/>
      <c r="AD318" s="52"/>
      <c r="AE318" s="44" t="str">
        <f aca="false">IF(AND(U318="In scope",Z318&lt;&gt;"",J318&lt;&gt;"",N318&lt;&gt;""),Z318*IF(AA318="",J318,AA318)*M318/1000,"")</f>
        <v/>
      </c>
      <c r="AF318" s="44" t="str">
        <f aca="false">IF(AE318="","",O318-AE318)</f>
        <v/>
      </c>
      <c r="AG318" s="46" t="str">
        <f aca="false">IF(AE318="","",N318-Z318*IF(AA318="",J318,AA318)/1000)</f>
        <v/>
      </c>
      <c r="AH318" s="51" t="str">
        <f aca="false">IF(OR(AF318="",RATE=""),"",AF318*RATE)</f>
        <v/>
      </c>
      <c r="AI318" s="51" t="str">
        <f aca="false">IF(AE318="","",IF(AA318="",J318,AA318)*(N(AB318)+N(AC318)))</f>
        <v/>
      </c>
      <c r="AJ318" s="51" t="str">
        <f aca="false">IF(AE318="","",IF(AA318="",J318,AA318)*N(AD318))</f>
        <v/>
      </c>
      <c r="AK318" s="51" t="str">
        <f aca="false">IF(AE318="","",AI318-AJ318)</f>
        <v/>
      </c>
      <c r="AL318" s="53" t="str">
        <f aca="false">IF(OR(AK318="",AH318="",N(AH318)&lt;=0),"",AK318/AH318)</f>
        <v/>
      </c>
    </row>
    <row r="319" customFormat="false" ht="15" hidden="false" customHeight="false" outlineLevel="0" collapsed="false">
      <c r="A319" s="45" t="str">
        <f aca="false">IF(AND(B319="",D319=""),"",ROW()-5)</f>
        <v/>
      </c>
      <c r="B319" s="40"/>
      <c r="C319" s="50" t="str">
        <f aca="false">IF(B319="","",IFERROR(INDEX(Spaces!$A$6:$A$105,MATCH($B319,SPACE_NAMES,0)),""))</f>
        <v/>
      </c>
      <c r="D319" s="40"/>
      <c r="E319" s="40"/>
      <c r="F319" s="40"/>
      <c r="G319" s="45" t="str">
        <f aca="false">IF(D319="","",IFERROR(INDEX(FX_WATTS,MATCH(D319,FX_NAMES,0)),""))</f>
        <v/>
      </c>
      <c r="H319" s="43"/>
      <c r="I319" s="45" t="str">
        <f aca="false">IF(H319&lt;&gt;"",H319,G319)</f>
        <v/>
      </c>
      <c r="J319" s="43"/>
      <c r="K319" s="42"/>
      <c r="L319" s="43"/>
      <c r="M319" s="44" t="str">
        <f aca="false">IF(J319="","",IF(K319&lt;&gt;"",K319,N(IFERROR(INDEX(Spaces!$F$6:$F$105,MATCH($B319,SPACE_NAMES,0)),0)))*IF(L319&lt;&gt;"",L319,N(IFERROR(INDEX(Spaces!$G$6:$G$105,MATCH($B319,SPACE_NAMES,0)),0))))</f>
        <v/>
      </c>
      <c r="N319" s="46" t="str">
        <f aca="false">IF(OR(J319="",I319=""),"",I319*J319/1000)</f>
        <v/>
      </c>
      <c r="O319" s="44" t="str">
        <f aca="false">IF(N319="","",N319*M319)</f>
        <v/>
      </c>
      <c r="P319" s="51" t="str">
        <f aca="false">IF(OR(O319="",RATE=""),"",O319*RATE)</f>
        <v/>
      </c>
      <c r="Q319" s="42"/>
      <c r="R319" s="40"/>
      <c r="S319" s="40"/>
      <c r="T319" s="40"/>
      <c r="U319" s="40"/>
      <c r="V319" s="40"/>
      <c r="W319" s="40"/>
      <c r="X319" s="40"/>
      <c r="Y319" s="40"/>
      <c r="Z319" s="43"/>
      <c r="AA319" s="43"/>
      <c r="AB319" s="52"/>
      <c r="AC319" s="52"/>
      <c r="AD319" s="52"/>
      <c r="AE319" s="44" t="str">
        <f aca="false">IF(AND(U319="In scope",Z319&lt;&gt;"",J319&lt;&gt;"",N319&lt;&gt;""),Z319*IF(AA319="",J319,AA319)*M319/1000,"")</f>
        <v/>
      </c>
      <c r="AF319" s="44" t="str">
        <f aca="false">IF(AE319="","",O319-AE319)</f>
        <v/>
      </c>
      <c r="AG319" s="46" t="str">
        <f aca="false">IF(AE319="","",N319-Z319*IF(AA319="",J319,AA319)/1000)</f>
        <v/>
      </c>
      <c r="AH319" s="51" t="str">
        <f aca="false">IF(OR(AF319="",RATE=""),"",AF319*RATE)</f>
        <v/>
      </c>
      <c r="AI319" s="51" t="str">
        <f aca="false">IF(AE319="","",IF(AA319="",J319,AA319)*(N(AB319)+N(AC319)))</f>
        <v/>
      </c>
      <c r="AJ319" s="51" t="str">
        <f aca="false">IF(AE319="","",IF(AA319="",J319,AA319)*N(AD319))</f>
        <v/>
      </c>
      <c r="AK319" s="51" t="str">
        <f aca="false">IF(AE319="","",AI319-AJ319)</f>
        <v/>
      </c>
      <c r="AL319" s="53" t="str">
        <f aca="false">IF(OR(AK319="",AH319="",N(AH319)&lt;=0),"",AK319/AH319)</f>
        <v/>
      </c>
    </row>
    <row r="320" customFormat="false" ht="15" hidden="false" customHeight="false" outlineLevel="0" collapsed="false">
      <c r="A320" s="45" t="str">
        <f aca="false">IF(AND(B320="",D320=""),"",ROW()-5)</f>
        <v/>
      </c>
      <c r="B320" s="40"/>
      <c r="C320" s="50" t="str">
        <f aca="false">IF(B320="","",IFERROR(INDEX(Spaces!$A$6:$A$105,MATCH($B320,SPACE_NAMES,0)),""))</f>
        <v/>
      </c>
      <c r="D320" s="40"/>
      <c r="E320" s="40"/>
      <c r="F320" s="40"/>
      <c r="G320" s="45" t="str">
        <f aca="false">IF(D320="","",IFERROR(INDEX(FX_WATTS,MATCH(D320,FX_NAMES,0)),""))</f>
        <v/>
      </c>
      <c r="H320" s="43"/>
      <c r="I320" s="45" t="str">
        <f aca="false">IF(H320&lt;&gt;"",H320,G320)</f>
        <v/>
      </c>
      <c r="J320" s="43"/>
      <c r="K320" s="42"/>
      <c r="L320" s="43"/>
      <c r="M320" s="44" t="str">
        <f aca="false">IF(J320="","",IF(K320&lt;&gt;"",K320,N(IFERROR(INDEX(Spaces!$F$6:$F$105,MATCH($B320,SPACE_NAMES,0)),0)))*IF(L320&lt;&gt;"",L320,N(IFERROR(INDEX(Spaces!$G$6:$G$105,MATCH($B320,SPACE_NAMES,0)),0))))</f>
        <v/>
      </c>
      <c r="N320" s="46" t="str">
        <f aca="false">IF(OR(J320="",I320=""),"",I320*J320/1000)</f>
        <v/>
      </c>
      <c r="O320" s="44" t="str">
        <f aca="false">IF(N320="","",N320*M320)</f>
        <v/>
      </c>
      <c r="P320" s="51" t="str">
        <f aca="false">IF(OR(O320="",RATE=""),"",O320*RATE)</f>
        <v/>
      </c>
      <c r="Q320" s="42"/>
      <c r="R320" s="40"/>
      <c r="S320" s="40"/>
      <c r="T320" s="40"/>
      <c r="U320" s="40"/>
      <c r="V320" s="40"/>
      <c r="W320" s="40"/>
      <c r="X320" s="40"/>
      <c r="Y320" s="40"/>
      <c r="Z320" s="43"/>
      <c r="AA320" s="43"/>
      <c r="AB320" s="52"/>
      <c r="AC320" s="52"/>
      <c r="AD320" s="52"/>
      <c r="AE320" s="44" t="str">
        <f aca="false">IF(AND(U320="In scope",Z320&lt;&gt;"",J320&lt;&gt;"",N320&lt;&gt;""),Z320*IF(AA320="",J320,AA320)*M320/1000,"")</f>
        <v/>
      </c>
      <c r="AF320" s="44" t="str">
        <f aca="false">IF(AE320="","",O320-AE320)</f>
        <v/>
      </c>
      <c r="AG320" s="46" t="str">
        <f aca="false">IF(AE320="","",N320-Z320*IF(AA320="",J320,AA320)/1000)</f>
        <v/>
      </c>
      <c r="AH320" s="51" t="str">
        <f aca="false">IF(OR(AF320="",RATE=""),"",AF320*RATE)</f>
        <v/>
      </c>
      <c r="AI320" s="51" t="str">
        <f aca="false">IF(AE320="","",IF(AA320="",J320,AA320)*(N(AB320)+N(AC320)))</f>
        <v/>
      </c>
      <c r="AJ320" s="51" t="str">
        <f aca="false">IF(AE320="","",IF(AA320="",J320,AA320)*N(AD320))</f>
        <v/>
      </c>
      <c r="AK320" s="51" t="str">
        <f aca="false">IF(AE320="","",AI320-AJ320)</f>
        <v/>
      </c>
      <c r="AL320" s="53" t="str">
        <f aca="false">IF(OR(AK320="",AH320="",N(AH320)&lt;=0),"",AK320/AH320)</f>
        <v/>
      </c>
    </row>
    <row r="321" customFormat="false" ht="15" hidden="false" customHeight="false" outlineLevel="0" collapsed="false">
      <c r="A321" s="45" t="str">
        <f aca="false">IF(AND(B321="",D321=""),"",ROW()-5)</f>
        <v/>
      </c>
      <c r="B321" s="40"/>
      <c r="C321" s="50" t="str">
        <f aca="false">IF(B321="","",IFERROR(INDEX(Spaces!$A$6:$A$105,MATCH($B321,SPACE_NAMES,0)),""))</f>
        <v/>
      </c>
      <c r="D321" s="40"/>
      <c r="E321" s="40"/>
      <c r="F321" s="40"/>
      <c r="G321" s="45" t="str">
        <f aca="false">IF(D321="","",IFERROR(INDEX(FX_WATTS,MATCH(D321,FX_NAMES,0)),""))</f>
        <v/>
      </c>
      <c r="H321" s="43"/>
      <c r="I321" s="45" t="str">
        <f aca="false">IF(H321&lt;&gt;"",H321,G321)</f>
        <v/>
      </c>
      <c r="J321" s="43"/>
      <c r="K321" s="42"/>
      <c r="L321" s="43"/>
      <c r="M321" s="44" t="str">
        <f aca="false">IF(J321="","",IF(K321&lt;&gt;"",K321,N(IFERROR(INDEX(Spaces!$F$6:$F$105,MATCH($B321,SPACE_NAMES,0)),0)))*IF(L321&lt;&gt;"",L321,N(IFERROR(INDEX(Spaces!$G$6:$G$105,MATCH($B321,SPACE_NAMES,0)),0))))</f>
        <v/>
      </c>
      <c r="N321" s="46" t="str">
        <f aca="false">IF(OR(J321="",I321=""),"",I321*J321/1000)</f>
        <v/>
      </c>
      <c r="O321" s="44" t="str">
        <f aca="false">IF(N321="","",N321*M321)</f>
        <v/>
      </c>
      <c r="P321" s="51" t="str">
        <f aca="false">IF(OR(O321="",RATE=""),"",O321*RATE)</f>
        <v/>
      </c>
      <c r="Q321" s="42"/>
      <c r="R321" s="40"/>
      <c r="S321" s="40"/>
      <c r="T321" s="40"/>
      <c r="U321" s="40"/>
      <c r="V321" s="40"/>
      <c r="W321" s="40"/>
      <c r="X321" s="40"/>
      <c r="Y321" s="40"/>
      <c r="Z321" s="43"/>
      <c r="AA321" s="43"/>
      <c r="AB321" s="52"/>
      <c r="AC321" s="52"/>
      <c r="AD321" s="52"/>
      <c r="AE321" s="44" t="str">
        <f aca="false">IF(AND(U321="In scope",Z321&lt;&gt;"",J321&lt;&gt;"",N321&lt;&gt;""),Z321*IF(AA321="",J321,AA321)*M321/1000,"")</f>
        <v/>
      </c>
      <c r="AF321" s="44" t="str">
        <f aca="false">IF(AE321="","",O321-AE321)</f>
        <v/>
      </c>
      <c r="AG321" s="46" t="str">
        <f aca="false">IF(AE321="","",N321-Z321*IF(AA321="",J321,AA321)/1000)</f>
        <v/>
      </c>
      <c r="AH321" s="51" t="str">
        <f aca="false">IF(OR(AF321="",RATE=""),"",AF321*RATE)</f>
        <v/>
      </c>
      <c r="AI321" s="51" t="str">
        <f aca="false">IF(AE321="","",IF(AA321="",J321,AA321)*(N(AB321)+N(AC321)))</f>
        <v/>
      </c>
      <c r="AJ321" s="51" t="str">
        <f aca="false">IF(AE321="","",IF(AA321="",J321,AA321)*N(AD321))</f>
        <v/>
      </c>
      <c r="AK321" s="51" t="str">
        <f aca="false">IF(AE321="","",AI321-AJ321)</f>
        <v/>
      </c>
      <c r="AL321" s="53" t="str">
        <f aca="false">IF(OR(AK321="",AH321="",N(AH321)&lt;=0),"",AK321/AH321)</f>
        <v/>
      </c>
    </row>
    <row r="322" customFormat="false" ht="15" hidden="false" customHeight="false" outlineLevel="0" collapsed="false">
      <c r="A322" s="45" t="str">
        <f aca="false">IF(AND(B322="",D322=""),"",ROW()-5)</f>
        <v/>
      </c>
      <c r="B322" s="40"/>
      <c r="C322" s="50" t="str">
        <f aca="false">IF(B322="","",IFERROR(INDEX(Spaces!$A$6:$A$105,MATCH($B322,SPACE_NAMES,0)),""))</f>
        <v/>
      </c>
      <c r="D322" s="40"/>
      <c r="E322" s="40"/>
      <c r="F322" s="40"/>
      <c r="G322" s="45" t="str">
        <f aca="false">IF(D322="","",IFERROR(INDEX(FX_WATTS,MATCH(D322,FX_NAMES,0)),""))</f>
        <v/>
      </c>
      <c r="H322" s="43"/>
      <c r="I322" s="45" t="str">
        <f aca="false">IF(H322&lt;&gt;"",H322,G322)</f>
        <v/>
      </c>
      <c r="J322" s="43"/>
      <c r="K322" s="42"/>
      <c r="L322" s="43"/>
      <c r="M322" s="44" t="str">
        <f aca="false">IF(J322="","",IF(K322&lt;&gt;"",K322,N(IFERROR(INDEX(Spaces!$F$6:$F$105,MATCH($B322,SPACE_NAMES,0)),0)))*IF(L322&lt;&gt;"",L322,N(IFERROR(INDEX(Spaces!$G$6:$G$105,MATCH($B322,SPACE_NAMES,0)),0))))</f>
        <v/>
      </c>
      <c r="N322" s="46" t="str">
        <f aca="false">IF(OR(J322="",I322=""),"",I322*J322/1000)</f>
        <v/>
      </c>
      <c r="O322" s="44" t="str">
        <f aca="false">IF(N322="","",N322*M322)</f>
        <v/>
      </c>
      <c r="P322" s="51" t="str">
        <f aca="false">IF(OR(O322="",RATE=""),"",O322*RATE)</f>
        <v/>
      </c>
      <c r="Q322" s="42"/>
      <c r="R322" s="40"/>
      <c r="S322" s="40"/>
      <c r="T322" s="40"/>
      <c r="U322" s="40"/>
      <c r="V322" s="40"/>
      <c r="W322" s="40"/>
      <c r="X322" s="40"/>
      <c r="Y322" s="40"/>
      <c r="Z322" s="43"/>
      <c r="AA322" s="43"/>
      <c r="AB322" s="52"/>
      <c r="AC322" s="52"/>
      <c r="AD322" s="52"/>
      <c r="AE322" s="44" t="str">
        <f aca="false">IF(AND(U322="In scope",Z322&lt;&gt;"",J322&lt;&gt;"",N322&lt;&gt;""),Z322*IF(AA322="",J322,AA322)*M322/1000,"")</f>
        <v/>
      </c>
      <c r="AF322" s="44" t="str">
        <f aca="false">IF(AE322="","",O322-AE322)</f>
        <v/>
      </c>
      <c r="AG322" s="46" t="str">
        <f aca="false">IF(AE322="","",N322-Z322*IF(AA322="",J322,AA322)/1000)</f>
        <v/>
      </c>
      <c r="AH322" s="51" t="str">
        <f aca="false">IF(OR(AF322="",RATE=""),"",AF322*RATE)</f>
        <v/>
      </c>
      <c r="AI322" s="51" t="str">
        <f aca="false">IF(AE322="","",IF(AA322="",J322,AA322)*(N(AB322)+N(AC322)))</f>
        <v/>
      </c>
      <c r="AJ322" s="51" t="str">
        <f aca="false">IF(AE322="","",IF(AA322="",J322,AA322)*N(AD322))</f>
        <v/>
      </c>
      <c r="AK322" s="51" t="str">
        <f aca="false">IF(AE322="","",AI322-AJ322)</f>
        <v/>
      </c>
      <c r="AL322" s="53" t="str">
        <f aca="false">IF(OR(AK322="",AH322="",N(AH322)&lt;=0),"",AK322/AH322)</f>
        <v/>
      </c>
    </row>
    <row r="323" customFormat="false" ht="15" hidden="false" customHeight="false" outlineLevel="0" collapsed="false">
      <c r="A323" s="45" t="str">
        <f aca="false">IF(AND(B323="",D323=""),"",ROW()-5)</f>
        <v/>
      </c>
      <c r="B323" s="40"/>
      <c r="C323" s="50" t="str">
        <f aca="false">IF(B323="","",IFERROR(INDEX(Spaces!$A$6:$A$105,MATCH($B323,SPACE_NAMES,0)),""))</f>
        <v/>
      </c>
      <c r="D323" s="40"/>
      <c r="E323" s="40"/>
      <c r="F323" s="40"/>
      <c r="G323" s="45" t="str">
        <f aca="false">IF(D323="","",IFERROR(INDEX(FX_WATTS,MATCH(D323,FX_NAMES,0)),""))</f>
        <v/>
      </c>
      <c r="H323" s="43"/>
      <c r="I323" s="45" t="str">
        <f aca="false">IF(H323&lt;&gt;"",H323,G323)</f>
        <v/>
      </c>
      <c r="J323" s="43"/>
      <c r="K323" s="42"/>
      <c r="L323" s="43"/>
      <c r="M323" s="44" t="str">
        <f aca="false">IF(J323="","",IF(K323&lt;&gt;"",K323,N(IFERROR(INDEX(Spaces!$F$6:$F$105,MATCH($B323,SPACE_NAMES,0)),0)))*IF(L323&lt;&gt;"",L323,N(IFERROR(INDEX(Spaces!$G$6:$G$105,MATCH($B323,SPACE_NAMES,0)),0))))</f>
        <v/>
      </c>
      <c r="N323" s="46" t="str">
        <f aca="false">IF(OR(J323="",I323=""),"",I323*J323/1000)</f>
        <v/>
      </c>
      <c r="O323" s="44" t="str">
        <f aca="false">IF(N323="","",N323*M323)</f>
        <v/>
      </c>
      <c r="P323" s="51" t="str">
        <f aca="false">IF(OR(O323="",RATE=""),"",O323*RATE)</f>
        <v/>
      </c>
      <c r="Q323" s="42"/>
      <c r="R323" s="40"/>
      <c r="S323" s="40"/>
      <c r="T323" s="40"/>
      <c r="U323" s="40"/>
      <c r="V323" s="40"/>
      <c r="W323" s="40"/>
      <c r="X323" s="40"/>
      <c r="Y323" s="40"/>
      <c r="Z323" s="43"/>
      <c r="AA323" s="43"/>
      <c r="AB323" s="52"/>
      <c r="AC323" s="52"/>
      <c r="AD323" s="52"/>
      <c r="AE323" s="44" t="str">
        <f aca="false">IF(AND(U323="In scope",Z323&lt;&gt;"",J323&lt;&gt;"",N323&lt;&gt;""),Z323*IF(AA323="",J323,AA323)*M323/1000,"")</f>
        <v/>
      </c>
      <c r="AF323" s="44" t="str">
        <f aca="false">IF(AE323="","",O323-AE323)</f>
        <v/>
      </c>
      <c r="AG323" s="46" t="str">
        <f aca="false">IF(AE323="","",N323-Z323*IF(AA323="",J323,AA323)/1000)</f>
        <v/>
      </c>
      <c r="AH323" s="51" t="str">
        <f aca="false">IF(OR(AF323="",RATE=""),"",AF323*RATE)</f>
        <v/>
      </c>
      <c r="AI323" s="51" t="str">
        <f aca="false">IF(AE323="","",IF(AA323="",J323,AA323)*(N(AB323)+N(AC323)))</f>
        <v/>
      </c>
      <c r="AJ323" s="51" t="str">
        <f aca="false">IF(AE323="","",IF(AA323="",J323,AA323)*N(AD323))</f>
        <v/>
      </c>
      <c r="AK323" s="51" t="str">
        <f aca="false">IF(AE323="","",AI323-AJ323)</f>
        <v/>
      </c>
      <c r="AL323" s="53" t="str">
        <f aca="false">IF(OR(AK323="",AH323="",N(AH323)&lt;=0),"",AK323/AH323)</f>
        <v/>
      </c>
    </row>
    <row r="324" customFormat="false" ht="15" hidden="false" customHeight="false" outlineLevel="0" collapsed="false">
      <c r="A324" s="45" t="str">
        <f aca="false">IF(AND(B324="",D324=""),"",ROW()-5)</f>
        <v/>
      </c>
      <c r="B324" s="40"/>
      <c r="C324" s="50" t="str">
        <f aca="false">IF(B324="","",IFERROR(INDEX(Spaces!$A$6:$A$105,MATCH($B324,SPACE_NAMES,0)),""))</f>
        <v/>
      </c>
      <c r="D324" s="40"/>
      <c r="E324" s="40"/>
      <c r="F324" s="40"/>
      <c r="G324" s="45" t="str">
        <f aca="false">IF(D324="","",IFERROR(INDEX(FX_WATTS,MATCH(D324,FX_NAMES,0)),""))</f>
        <v/>
      </c>
      <c r="H324" s="43"/>
      <c r="I324" s="45" t="str">
        <f aca="false">IF(H324&lt;&gt;"",H324,G324)</f>
        <v/>
      </c>
      <c r="J324" s="43"/>
      <c r="K324" s="42"/>
      <c r="L324" s="43"/>
      <c r="M324" s="44" t="str">
        <f aca="false">IF(J324="","",IF(K324&lt;&gt;"",K324,N(IFERROR(INDEX(Spaces!$F$6:$F$105,MATCH($B324,SPACE_NAMES,0)),0)))*IF(L324&lt;&gt;"",L324,N(IFERROR(INDEX(Spaces!$G$6:$G$105,MATCH($B324,SPACE_NAMES,0)),0))))</f>
        <v/>
      </c>
      <c r="N324" s="46" t="str">
        <f aca="false">IF(OR(J324="",I324=""),"",I324*J324/1000)</f>
        <v/>
      </c>
      <c r="O324" s="44" t="str">
        <f aca="false">IF(N324="","",N324*M324)</f>
        <v/>
      </c>
      <c r="P324" s="51" t="str">
        <f aca="false">IF(OR(O324="",RATE=""),"",O324*RATE)</f>
        <v/>
      </c>
      <c r="Q324" s="42"/>
      <c r="R324" s="40"/>
      <c r="S324" s="40"/>
      <c r="T324" s="40"/>
      <c r="U324" s="40"/>
      <c r="V324" s="40"/>
      <c r="W324" s="40"/>
      <c r="X324" s="40"/>
      <c r="Y324" s="40"/>
      <c r="Z324" s="43"/>
      <c r="AA324" s="43"/>
      <c r="AB324" s="52"/>
      <c r="AC324" s="52"/>
      <c r="AD324" s="52"/>
      <c r="AE324" s="44" t="str">
        <f aca="false">IF(AND(U324="In scope",Z324&lt;&gt;"",J324&lt;&gt;"",N324&lt;&gt;""),Z324*IF(AA324="",J324,AA324)*M324/1000,"")</f>
        <v/>
      </c>
      <c r="AF324" s="44" t="str">
        <f aca="false">IF(AE324="","",O324-AE324)</f>
        <v/>
      </c>
      <c r="AG324" s="46" t="str">
        <f aca="false">IF(AE324="","",N324-Z324*IF(AA324="",J324,AA324)/1000)</f>
        <v/>
      </c>
      <c r="AH324" s="51" t="str">
        <f aca="false">IF(OR(AF324="",RATE=""),"",AF324*RATE)</f>
        <v/>
      </c>
      <c r="AI324" s="51" t="str">
        <f aca="false">IF(AE324="","",IF(AA324="",J324,AA324)*(N(AB324)+N(AC324)))</f>
        <v/>
      </c>
      <c r="AJ324" s="51" t="str">
        <f aca="false">IF(AE324="","",IF(AA324="",J324,AA324)*N(AD324))</f>
        <v/>
      </c>
      <c r="AK324" s="51" t="str">
        <f aca="false">IF(AE324="","",AI324-AJ324)</f>
        <v/>
      </c>
      <c r="AL324" s="53" t="str">
        <f aca="false">IF(OR(AK324="",AH324="",N(AH324)&lt;=0),"",AK324/AH324)</f>
        <v/>
      </c>
    </row>
    <row r="325" customFormat="false" ht="15" hidden="false" customHeight="false" outlineLevel="0" collapsed="false">
      <c r="A325" s="45" t="str">
        <f aca="false">IF(AND(B325="",D325=""),"",ROW()-5)</f>
        <v/>
      </c>
      <c r="B325" s="40"/>
      <c r="C325" s="50" t="str">
        <f aca="false">IF(B325="","",IFERROR(INDEX(Spaces!$A$6:$A$105,MATCH($B325,SPACE_NAMES,0)),""))</f>
        <v/>
      </c>
      <c r="D325" s="40"/>
      <c r="E325" s="40"/>
      <c r="F325" s="40"/>
      <c r="G325" s="45" t="str">
        <f aca="false">IF(D325="","",IFERROR(INDEX(FX_WATTS,MATCH(D325,FX_NAMES,0)),""))</f>
        <v/>
      </c>
      <c r="H325" s="43"/>
      <c r="I325" s="45" t="str">
        <f aca="false">IF(H325&lt;&gt;"",H325,G325)</f>
        <v/>
      </c>
      <c r="J325" s="43"/>
      <c r="K325" s="42"/>
      <c r="L325" s="43"/>
      <c r="M325" s="44" t="str">
        <f aca="false">IF(J325="","",IF(K325&lt;&gt;"",K325,N(IFERROR(INDEX(Spaces!$F$6:$F$105,MATCH($B325,SPACE_NAMES,0)),0)))*IF(L325&lt;&gt;"",L325,N(IFERROR(INDEX(Spaces!$G$6:$G$105,MATCH($B325,SPACE_NAMES,0)),0))))</f>
        <v/>
      </c>
      <c r="N325" s="46" t="str">
        <f aca="false">IF(OR(J325="",I325=""),"",I325*J325/1000)</f>
        <v/>
      </c>
      <c r="O325" s="44" t="str">
        <f aca="false">IF(N325="","",N325*M325)</f>
        <v/>
      </c>
      <c r="P325" s="51" t="str">
        <f aca="false">IF(OR(O325="",RATE=""),"",O325*RATE)</f>
        <v/>
      </c>
      <c r="Q325" s="42"/>
      <c r="R325" s="40"/>
      <c r="S325" s="40"/>
      <c r="T325" s="40"/>
      <c r="U325" s="40"/>
      <c r="V325" s="40"/>
      <c r="W325" s="40"/>
      <c r="X325" s="40"/>
      <c r="Y325" s="40"/>
      <c r="Z325" s="43"/>
      <c r="AA325" s="43"/>
      <c r="AB325" s="52"/>
      <c r="AC325" s="52"/>
      <c r="AD325" s="52"/>
      <c r="AE325" s="44" t="str">
        <f aca="false">IF(AND(U325="In scope",Z325&lt;&gt;"",J325&lt;&gt;"",N325&lt;&gt;""),Z325*IF(AA325="",J325,AA325)*M325/1000,"")</f>
        <v/>
      </c>
      <c r="AF325" s="44" t="str">
        <f aca="false">IF(AE325="","",O325-AE325)</f>
        <v/>
      </c>
      <c r="AG325" s="46" t="str">
        <f aca="false">IF(AE325="","",N325-Z325*IF(AA325="",J325,AA325)/1000)</f>
        <v/>
      </c>
      <c r="AH325" s="51" t="str">
        <f aca="false">IF(OR(AF325="",RATE=""),"",AF325*RATE)</f>
        <v/>
      </c>
      <c r="AI325" s="51" t="str">
        <f aca="false">IF(AE325="","",IF(AA325="",J325,AA325)*(N(AB325)+N(AC325)))</f>
        <v/>
      </c>
      <c r="AJ325" s="51" t="str">
        <f aca="false">IF(AE325="","",IF(AA325="",J325,AA325)*N(AD325))</f>
        <v/>
      </c>
      <c r="AK325" s="51" t="str">
        <f aca="false">IF(AE325="","",AI325-AJ325)</f>
        <v/>
      </c>
      <c r="AL325" s="53" t="str">
        <f aca="false">IF(OR(AK325="",AH325="",N(AH325)&lt;=0),"",AK325/AH325)</f>
        <v/>
      </c>
    </row>
    <row r="326" customFormat="false" ht="15" hidden="false" customHeight="false" outlineLevel="0" collapsed="false">
      <c r="A326" s="45" t="str">
        <f aca="false">IF(AND(B326="",D326=""),"",ROW()-5)</f>
        <v/>
      </c>
      <c r="B326" s="40"/>
      <c r="C326" s="50" t="str">
        <f aca="false">IF(B326="","",IFERROR(INDEX(Spaces!$A$6:$A$105,MATCH($B326,SPACE_NAMES,0)),""))</f>
        <v/>
      </c>
      <c r="D326" s="40"/>
      <c r="E326" s="40"/>
      <c r="F326" s="40"/>
      <c r="G326" s="45" t="str">
        <f aca="false">IF(D326="","",IFERROR(INDEX(FX_WATTS,MATCH(D326,FX_NAMES,0)),""))</f>
        <v/>
      </c>
      <c r="H326" s="43"/>
      <c r="I326" s="45" t="str">
        <f aca="false">IF(H326&lt;&gt;"",H326,G326)</f>
        <v/>
      </c>
      <c r="J326" s="43"/>
      <c r="K326" s="42"/>
      <c r="L326" s="43"/>
      <c r="M326" s="44" t="str">
        <f aca="false">IF(J326="","",IF(K326&lt;&gt;"",K326,N(IFERROR(INDEX(Spaces!$F$6:$F$105,MATCH($B326,SPACE_NAMES,0)),0)))*IF(L326&lt;&gt;"",L326,N(IFERROR(INDEX(Spaces!$G$6:$G$105,MATCH($B326,SPACE_NAMES,0)),0))))</f>
        <v/>
      </c>
      <c r="N326" s="46" t="str">
        <f aca="false">IF(OR(J326="",I326=""),"",I326*J326/1000)</f>
        <v/>
      </c>
      <c r="O326" s="44" t="str">
        <f aca="false">IF(N326="","",N326*M326)</f>
        <v/>
      </c>
      <c r="P326" s="51" t="str">
        <f aca="false">IF(OR(O326="",RATE=""),"",O326*RATE)</f>
        <v/>
      </c>
      <c r="Q326" s="42"/>
      <c r="R326" s="40"/>
      <c r="S326" s="40"/>
      <c r="T326" s="40"/>
      <c r="U326" s="40"/>
      <c r="V326" s="40"/>
      <c r="W326" s="40"/>
      <c r="X326" s="40"/>
      <c r="Y326" s="40"/>
      <c r="Z326" s="43"/>
      <c r="AA326" s="43"/>
      <c r="AB326" s="52"/>
      <c r="AC326" s="52"/>
      <c r="AD326" s="52"/>
      <c r="AE326" s="44" t="str">
        <f aca="false">IF(AND(U326="In scope",Z326&lt;&gt;"",J326&lt;&gt;"",N326&lt;&gt;""),Z326*IF(AA326="",J326,AA326)*M326/1000,"")</f>
        <v/>
      </c>
      <c r="AF326" s="44" t="str">
        <f aca="false">IF(AE326="","",O326-AE326)</f>
        <v/>
      </c>
      <c r="AG326" s="46" t="str">
        <f aca="false">IF(AE326="","",N326-Z326*IF(AA326="",J326,AA326)/1000)</f>
        <v/>
      </c>
      <c r="AH326" s="51" t="str">
        <f aca="false">IF(OR(AF326="",RATE=""),"",AF326*RATE)</f>
        <v/>
      </c>
      <c r="AI326" s="51" t="str">
        <f aca="false">IF(AE326="","",IF(AA326="",J326,AA326)*(N(AB326)+N(AC326)))</f>
        <v/>
      </c>
      <c r="AJ326" s="51" t="str">
        <f aca="false">IF(AE326="","",IF(AA326="",J326,AA326)*N(AD326))</f>
        <v/>
      </c>
      <c r="AK326" s="51" t="str">
        <f aca="false">IF(AE326="","",AI326-AJ326)</f>
        <v/>
      </c>
      <c r="AL326" s="53" t="str">
        <f aca="false">IF(OR(AK326="",AH326="",N(AH326)&lt;=0),"",AK326/AH326)</f>
        <v/>
      </c>
    </row>
    <row r="327" customFormat="false" ht="15" hidden="false" customHeight="false" outlineLevel="0" collapsed="false">
      <c r="A327" s="45" t="str">
        <f aca="false">IF(AND(B327="",D327=""),"",ROW()-5)</f>
        <v/>
      </c>
      <c r="B327" s="40"/>
      <c r="C327" s="50" t="str">
        <f aca="false">IF(B327="","",IFERROR(INDEX(Spaces!$A$6:$A$105,MATCH($B327,SPACE_NAMES,0)),""))</f>
        <v/>
      </c>
      <c r="D327" s="40"/>
      <c r="E327" s="40"/>
      <c r="F327" s="40"/>
      <c r="G327" s="45" t="str">
        <f aca="false">IF(D327="","",IFERROR(INDEX(FX_WATTS,MATCH(D327,FX_NAMES,0)),""))</f>
        <v/>
      </c>
      <c r="H327" s="43"/>
      <c r="I327" s="45" t="str">
        <f aca="false">IF(H327&lt;&gt;"",H327,G327)</f>
        <v/>
      </c>
      <c r="J327" s="43"/>
      <c r="K327" s="42"/>
      <c r="L327" s="43"/>
      <c r="M327" s="44" t="str">
        <f aca="false">IF(J327="","",IF(K327&lt;&gt;"",K327,N(IFERROR(INDEX(Spaces!$F$6:$F$105,MATCH($B327,SPACE_NAMES,0)),0)))*IF(L327&lt;&gt;"",L327,N(IFERROR(INDEX(Spaces!$G$6:$G$105,MATCH($B327,SPACE_NAMES,0)),0))))</f>
        <v/>
      </c>
      <c r="N327" s="46" t="str">
        <f aca="false">IF(OR(J327="",I327=""),"",I327*J327/1000)</f>
        <v/>
      </c>
      <c r="O327" s="44" t="str">
        <f aca="false">IF(N327="","",N327*M327)</f>
        <v/>
      </c>
      <c r="P327" s="51" t="str">
        <f aca="false">IF(OR(O327="",RATE=""),"",O327*RATE)</f>
        <v/>
      </c>
      <c r="Q327" s="42"/>
      <c r="R327" s="40"/>
      <c r="S327" s="40"/>
      <c r="T327" s="40"/>
      <c r="U327" s="40"/>
      <c r="V327" s="40"/>
      <c r="W327" s="40"/>
      <c r="X327" s="40"/>
      <c r="Y327" s="40"/>
      <c r="Z327" s="43"/>
      <c r="AA327" s="43"/>
      <c r="AB327" s="52"/>
      <c r="AC327" s="52"/>
      <c r="AD327" s="52"/>
      <c r="AE327" s="44" t="str">
        <f aca="false">IF(AND(U327="In scope",Z327&lt;&gt;"",J327&lt;&gt;"",N327&lt;&gt;""),Z327*IF(AA327="",J327,AA327)*M327/1000,"")</f>
        <v/>
      </c>
      <c r="AF327" s="44" t="str">
        <f aca="false">IF(AE327="","",O327-AE327)</f>
        <v/>
      </c>
      <c r="AG327" s="46" t="str">
        <f aca="false">IF(AE327="","",N327-Z327*IF(AA327="",J327,AA327)/1000)</f>
        <v/>
      </c>
      <c r="AH327" s="51" t="str">
        <f aca="false">IF(OR(AF327="",RATE=""),"",AF327*RATE)</f>
        <v/>
      </c>
      <c r="AI327" s="51" t="str">
        <f aca="false">IF(AE327="","",IF(AA327="",J327,AA327)*(N(AB327)+N(AC327)))</f>
        <v/>
      </c>
      <c r="AJ327" s="51" t="str">
        <f aca="false">IF(AE327="","",IF(AA327="",J327,AA327)*N(AD327))</f>
        <v/>
      </c>
      <c r="AK327" s="51" t="str">
        <f aca="false">IF(AE327="","",AI327-AJ327)</f>
        <v/>
      </c>
      <c r="AL327" s="53" t="str">
        <f aca="false">IF(OR(AK327="",AH327="",N(AH327)&lt;=0),"",AK327/AH327)</f>
        <v/>
      </c>
    </row>
    <row r="328" customFormat="false" ht="15" hidden="false" customHeight="false" outlineLevel="0" collapsed="false">
      <c r="A328" s="45" t="str">
        <f aca="false">IF(AND(B328="",D328=""),"",ROW()-5)</f>
        <v/>
      </c>
      <c r="B328" s="40"/>
      <c r="C328" s="50" t="str">
        <f aca="false">IF(B328="","",IFERROR(INDEX(Spaces!$A$6:$A$105,MATCH($B328,SPACE_NAMES,0)),""))</f>
        <v/>
      </c>
      <c r="D328" s="40"/>
      <c r="E328" s="40"/>
      <c r="F328" s="40"/>
      <c r="G328" s="45" t="str">
        <f aca="false">IF(D328="","",IFERROR(INDEX(FX_WATTS,MATCH(D328,FX_NAMES,0)),""))</f>
        <v/>
      </c>
      <c r="H328" s="43"/>
      <c r="I328" s="45" t="str">
        <f aca="false">IF(H328&lt;&gt;"",H328,G328)</f>
        <v/>
      </c>
      <c r="J328" s="43"/>
      <c r="K328" s="42"/>
      <c r="L328" s="43"/>
      <c r="M328" s="44" t="str">
        <f aca="false">IF(J328="","",IF(K328&lt;&gt;"",K328,N(IFERROR(INDEX(Spaces!$F$6:$F$105,MATCH($B328,SPACE_NAMES,0)),0)))*IF(L328&lt;&gt;"",L328,N(IFERROR(INDEX(Spaces!$G$6:$G$105,MATCH($B328,SPACE_NAMES,0)),0))))</f>
        <v/>
      </c>
      <c r="N328" s="46" t="str">
        <f aca="false">IF(OR(J328="",I328=""),"",I328*J328/1000)</f>
        <v/>
      </c>
      <c r="O328" s="44" t="str">
        <f aca="false">IF(N328="","",N328*M328)</f>
        <v/>
      </c>
      <c r="P328" s="51" t="str">
        <f aca="false">IF(OR(O328="",RATE=""),"",O328*RATE)</f>
        <v/>
      </c>
      <c r="Q328" s="42"/>
      <c r="R328" s="40"/>
      <c r="S328" s="40"/>
      <c r="T328" s="40"/>
      <c r="U328" s="40"/>
      <c r="V328" s="40"/>
      <c r="W328" s="40"/>
      <c r="X328" s="40"/>
      <c r="Y328" s="40"/>
      <c r="Z328" s="43"/>
      <c r="AA328" s="43"/>
      <c r="AB328" s="52"/>
      <c r="AC328" s="52"/>
      <c r="AD328" s="52"/>
      <c r="AE328" s="44" t="str">
        <f aca="false">IF(AND(U328="In scope",Z328&lt;&gt;"",J328&lt;&gt;"",N328&lt;&gt;""),Z328*IF(AA328="",J328,AA328)*M328/1000,"")</f>
        <v/>
      </c>
      <c r="AF328" s="44" t="str">
        <f aca="false">IF(AE328="","",O328-AE328)</f>
        <v/>
      </c>
      <c r="AG328" s="46" t="str">
        <f aca="false">IF(AE328="","",N328-Z328*IF(AA328="",J328,AA328)/1000)</f>
        <v/>
      </c>
      <c r="AH328" s="51" t="str">
        <f aca="false">IF(OR(AF328="",RATE=""),"",AF328*RATE)</f>
        <v/>
      </c>
      <c r="AI328" s="51" t="str">
        <f aca="false">IF(AE328="","",IF(AA328="",J328,AA328)*(N(AB328)+N(AC328)))</f>
        <v/>
      </c>
      <c r="AJ328" s="51" t="str">
        <f aca="false">IF(AE328="","",IF(AA328="",J328,AA328)*N(AD328))</f>
        <v/>
      </c>
      <c r="AK328" s="51" t="str">
        <f aca="false">IF(AE328="","",AI328-AJ328)</f>
        <v/>
      </c>
      <c r="AL328" s="53" t="str">
        <f aca="false">IF(OR(AK328="",AH328="",N(AH328)&lt;=0),"",AK328/AH328)</f>
        <v/>
      </c>
    </row>
    <row r="329" customFormat="false" ht="15" hidden="false" customHeight="false" outlineLevel="0" collapsed="false">
      <c r="A329" s="45" t="str">
        <f aca="false">IF(AND(B329="",D329=""),"",ROW()-5)</f>
        <v/>
      </c>
      <c r="B329" s="40"/>
      <c r="C329" s="50" t="str">
        <f aca="false">IF(B329="","",IFERROR(INDEX(Spaces!$A$6:$A$105,MATCH($B329,SPACE_NAMES,0)),""))</f>
        <v/>
      </c>
      <c r="D329" s="40"/>
      <c r="E329" s="40"/>
      <c r="F329" s="40"/>
      <c r="G329" s="45" t="str">
        <f aca="false">IF(D329="","",IFERROR(INDEX(FX_WATTS,MATCH(D329,FX_NAMES,0)),""))</f>
        <v/>
      </c>
      <c r="H329" s="43"/>
      <c r="I329" s="45" t="str">
        <f aca="false">IF(H329&lt;&gt;"",H329,G329)</f>
        <v/>
      </c>
      <c r="J329" s="43"/>
      <c r="K329" s="42"/>
      <c r="L329" s="43"/>
      <c r="M329" s="44" t="str">
        <f aca="false">IF(J329="","",IF(K329&lt;&gt;"",K329,N(IFERROR(INDEX(Spaces!$F$6:$F$105,MATCH($B329,SPACE_NAMES,0)),0)))*IF(L329&lt;&gt;"",L329,N(IFERROR(INDEX(Spaces!$G$6:$G$105,MATCH($B329,SPACE_NAMES,0)),0))))</f>
        <v/>
      </c>
      <c r="N329" s="46" t="str">
        <f aca="false">IF(OR(J329="",I329=""),"",I329*J329/1000)</f>
        <v/>
      </c>
      <c r="O329" s="44" t="str">
        <f aca="false">IF(N329="","",N329*M329)</f>
        <v/>
      </c>
      <c r="P329" s="51" t="str">
        <f aca="false">IF(OR(O329="",RATE=""),"",O329*RATE)</f>
        <v/>
      </c>
      <c r="Q329" s="42"/>
      <c r="R329" s="40"/>
      <c r="S329" s="40"/>
      <c r="T329" s="40"/>
      <c r="U329" s="40"/>
      <c r="V329" s="40"/>
      <c r="W329" s="40"/>
      <c r="X329" s="40"/>
      <c r="Y329" s="40"/>
      <c r="Z329" s="43"/>
      <c r="AA329" s="43"/>
      <c r="AB329" s="52"/>
      <c r="AC329" s="52"/>
      <c r="AD329" s="52"/>
      <c r="AE329" s="44" t="str">
        <f aca="false">IF(AND(U329="In scope",Z329&lt;&gt;"",J329&lt;&gt;"",N329&lt;&gt;""),Z329*IF(AA329="",J329,AA329)*M329/1000,"")</f>
        <v/>
      </c>
      <c r="AF329" s="44" t="str">
        <f aca="false">IF(AE329="","",O329-AE329)</f>
        <v/>
      </c>
      <c r="AG329" s="46" t="str">
        <f aca="false">IF(AE329="","",N329-Z329*IF(AA329="",J329,AA329)/1000)</f>
        <v/>
      </c>
      <c r="AH329" s="51" t="str">
        <f aca="false">IF(OR(AF329="",RATE=""),"",AF329*RATE)</f>
        <v/>
      </c>
      <c r="AI329" s="51" t="str">
        <f aca="false">IF(AE329="","",IF(AA329="",J329,AA329)*(N(AB329)+N(AC329)))</f>
        <v/>
      </c>
      <c r="AJ329" s="51" t="str">
        <f aca="false">IF(AE329="","",IF(AA329="",J329,AA329)*N(AD329))</f>
        <v/>
      </c>
      <c r="AK329" s="51" t="str">
        <f aca="false">IF(AE329="","",AI329-AJ329)</f>
        <v/>
      </c>
      <c r="AL329" s="53" t="str">
        <f aca="false">IF(OR(AK329="",AH329="",N(AH329)&lt;=0),"",AK329/AH329)</f>
        <v/>
      </c>
    </row>
    <row r="330" customFormat="false" ht="15" hidden="false" customHeight="false" outlineLevel="0" collapsed="false">
      <c r="A330" s="45" t="str">
        <f aca="false">IF(AND(B330="",D330=""),"",ROW()-5)</f>
        <v/>
      </c>
      <c r="B330" s="40"/>
      <c r="C330" s="50" t="str">
        <f aca="false">IF(B330="","",IFERROR(INDEX(Spaces!$A$6:$A$105,MATCH($B330,SPACE_NAMES,0)),""))</f>
        <v/>
      </c>
      <c r="D330" s="40"/>
      <c r="E330" s="40"/>
      <c r="F330" s="40"/>
      <c r="G330" s="45" t="str">
        <f aca="false">IF(D330="","",IFERROR(INDEX(FX_WATTS,MATCH(D330,FX_NAMES,0)),""))</f>
        <v/>
      </c>
      <c r="H330" s="43"/>
      <c r="I330" s="45" t="str">
        <f aca="false">IF(H330&lt;&gt;"",H330,G330)</f>
        <v/>
      </c>
      <c r="J330" s="43"/>
      <c r="K330" s="42"/>
      <c r="L330" s="43"/>
      <c r="M330" s="44" t="str">
        <f aca="false">IF(J330="","",IF(K330&lt;&gt;"",K330,N(IFERROR(INDEX(Spaces!$F$6:$F$105,MATCH($B330,SPACE_NAMES,0)),0)))*IF(L330&lt;&gt;"",L330,N(IFERROR(INDEX(Spaces!$G$6:$G$105,MATCH($B330,SPACE_NAMES,0)),0))))</f>
        <v/>
      </c>
      <c r="N330" s="46" t="str">
        <f aca="false">IF(OR(J330="",I330=""),"",I330*J330/1000)</f>
        <v/>
      </c>
      <c r="O330" s="44" t="str">
        <f aca="false">IF(N330="","",N330*M330)</f>
        <v/>
      </c>
      <c r="P330" s="51" t="str">
        <f aca="false">IF(OR(O330="",RATE=""),"",O330*RATE)</f>
        <v/>
      </c>
      <c r="Q330" s="42"/>
      <c r="R330" s="40"/>
      <c r="S330" s="40"/>
      <c r="T330" s="40"/>
      <c r="U330" s="40"/>
      <c r="V330" s="40"/>
      <c r="W330" s="40"/>
      <c r="X330" s="40"/>
      <c r="Y330" s="40"/>
      <c r="Z330" s="43"/>
      <c r="AA330" s="43"/>
      <c r="AB330" s="52"/>
      <c r="AC330" s="52"/>
      <c r="AD330" s="52"/>
      <c r="AE330" s="44" t="str">
        <f aca="false">IF(AND(U330="In scope",Z330&lt;&gt;"",J330&lt;&gt;"",N330&lt;&gt;""),Z330*IF(AA330="",J330,AA330)*M330/1000,"")</f>
        <v/>
      </c>
      <c r="AF330" s="44" t="str">
        <f aca="false">IF(AE330="","",O330-AE330)</f>
        <v/>
      </c>
      <c r="AG330" s="46" t="str">
        <f aca="false">IF(AE330="","",N330-Z330*IF(AA330="",J330,AA330)/1000)</f>
        <v/>
      </c>
      <c r="AH330" s="51" t="str">
        <f aca="false">IF(OR(AF330="",RATE=""),"",AF330*RATE)</f>
        <v/>
      </c>
      <c r="AI330" s="51" t="str">
        <f aca="false">IF(AE330="","",IF(AA330="",J330,AA330)*(N(AB330)+N(AC330)))</f>
        <v/>
      </c>
      <c r="AJ330" s="51" t="str">
        <f aca="false">IF(AE330="","",IF(AA330="",J330,AA330)*N(AD330))</f>
        <v/>
      </c>
      <c r="AK330" s="51" t="str">
        <f aca="false">IF(AE330="","",AI330-AJ330)</f>
        <v/>
      </c>
      <c r="AL330" s="53" t="str">
        <f aca="false">IF(OR(AK330="",AH330="",N(AH330)&lt;=0),"",AK330/AH330)</f>
        <v/>
      </c>
    </row>
    <row r="331" customFormat="false" ht="15" hidden="false" customHeight="false" outlineLevel="0" collapsed="false">
      <c r="A331" s="45" t="str">
        <f aca="false">IF(AND(B331="",D331=""),"",ROW()-5)</f>
        <v/>
      </c>
      <c r="B331" s="40"/>
      <c r="C331" s="50" t="str">
        <f aca="false">IF(B331="","",IFERROR(INDEX(Spaces!$A$6:$A$105,MATCH($B331,SPACE_NAMES,0)),""))</f>
        <v/>
      </c>
      <c r="D331" s="40"/>
      <c r="E331" s="40"/>
      <c r="F331" s="40"/>
      <c r="G331" s="45" t="str">
        <f aca="false">IF(D331="","",IFERROR(INDEX(FX_WATTS,MATCH(D331,FX_NAMES,0)),""))</f>
        <v/>
      </c>
      <c r="H331" s="43"/>
      <c r="I331" s="45" t="str">
        <f aca="false">IF(H331&lt;&gt;"",H331,G331)</f>
        <v/>
      </c>
      <c r="J331" s="43"/>
      <c r="K331" s="42"/>
      <c r="L331" s="43"/>
      <c r="M331" s="44" t="str">
        <f aca="false">IF(J331="","",IF(K331&lt;&gt;"",K331,N(IFERROR(INDEX(Spaces!$F$6:$F$105,MATCH($B331,SPACE_NAMES,0)),0)))*IF(L331&lt;&gt;"",L331,N(IFERROR(INDEX(Spaces!$G$6:$G$105,MATCH($B331,SPACE_NAMES,0)),0))))</f>
        <v/>
      </c>
      <c r="N331" s="46" t="str">
        <f aca="false">IF(OR(J331="",I331=""),"",I331*J331/1000)</f>
        <v/>
      </c>
      <c r="O331" s="44" t="str">
        <f aca="false">IF(N331="","",N331*M331)</f>
        <v/>
      </c>
      <c r="P331" s="51" t="str">
        <f aca="false">IF(OR(O331="",RATE=""),"",O331*RATE)</f>
        <v/>
      </c>
      <c r="Q331" s="42"/>
      <c r="R331" s="40"/>
      <c r="S331" s="40"/>
      <c r="T331" s="40"/>
      <c r="U331" s="40"/>
      <c r="V331" s="40"/>
      <c r="W331" s="40"/>
      <c r="X331" s="40"/>
      <c r="Y331" s="40"/>
      <c r="Z331" s="43"/>
      <c r="AA331" s="43"/>
      <c r="AB331" s="52"/>
      <c r="AC331" s="52"/>
      <c r="AD331" s="52"/>
      <c r="AE331" s="44" t="str">
        <f aca="false">IF(AND(U331="In scope",Z331&lt;&gt;"",J331&lt;&gt;"",N331&lt;&gt;""),Z331*IF(AA331="",J331,AA331)*M331/1000,"")</f>
        <v/>
      </c>
      <c r="AF331" s="44" t="str">
        <f aca="false">IF(AE331="","",O331-AE331)</f>
        <v/>
      </c>
      <c r="AG331" s="46" t="str">
        <f aca="false">IF(AE331="","",N331-Z331*IF(AA331="",J331,AA331)/1000)</f>
        <v/>
      </c>
      <c r="AH331" s="51" t="str">
        <f aca="false">IF(OR(AF331="",RATE=""),"",AF331*RATE)</f>
        <v/>
      </c>
      <c r="AI331" s="51" t="str">
        <f aca="false">IF(AE331="","",IF(AA331="",J331,AA331)*(N(AB331)+N(AC331)))</f>
        <v/>
      </c>
      <c r="AJ331" s="51" t="str">
        <f aca="false">IF(AE331="","",IF(AA331="",J331,AA331)*N(AD331))</f>
        <v/>
      </c>
      <c r="AK331" s="51" t="str">
        <f aca="false">IF(AE331="","",AI331-AJ331)</f>
        <v/>
      </c>
      <c r="AL331" s="53" t="str">
        <f aca="false">IF(OR(AK331="",AH331="",N(AH331)&lt;=0),"",AK331/AH331)</f>
        <v/>
      </c>
    </row>
    <row r="332" customFormat="false" ht="15" hidden="false" customHeight="false" outlineLevel="0" collapsed="false">
      <c r="A332" s="45" t="str">
        <f aca="false">IF(AND(B332="",D332=""),"",ROW()-5)</f>
        <v/>
      </c>
      <c r="B332" s="40"/>
      <c r="C332" s="50" t="str">
        <f aca="false">IF(B332="","",IFERROR(INDEX(Spaces!$A$6:$A$105,MATCH($B332,SPACE_NAMES,0)),""))</f>
        <v/>
      </c>
      <c r="D332" s="40"/>
      <c r="E332" s="40"/>
      <c r="F332" s="40"/>
      <c r="G332" s="45" t="str">
        <f aca="false">IF(D332="","",IFERROR(INDEX(FX_WATTS,MATCH(D332,FX_NAMES,0)),""))</f>
        <v/>
      </c>
      <c r="H332" s="43"/>
      <c r="I332" s="45" t="str">
        <f aca="false">IF(H332&lt;&gt;"",H332,G332)</f>
        <v/>
      </c>
      <c r="J332" s="43"/>
      <c r="K332" s="42"/>
      <c r="L332" s="43"/>
      <c r="M332" s="44" t="str">
        <f aca="false">IF(J332="","",IF(K332&lt;&gt;"",K332,N(IFERROR(INDEX(Spaces!$F$6:$F$105,MATCH($B332,SPACE_NAMES,0)),0)))*IF(L332&lt;&gt;"",L332,N(IFERROR(INDEX(Spaces!$G$6:$G$105,MATCH($B332,SPACE_NAMES,0)),0))))</f>
        <v/>
      </c>
      <c r="N332" s="46" t="str">
        <f aca="false">IF(OR(J332="",I332=""),"",I332*J332/1000)</f>
        <v/>
      </c>
      <c r="O332" s="44" t="str">
        <f aca="false">IF(N332="","",N332*M332)</f>
        <v/>
      </c>
      <c r="P332" s="51" t="str">
        <f aca="false">IF(OR(O332="",RATE=""),"",O332*RATE)</f>
        <v/>
      </c>
      <c r="Q332" s="42"/>
      <c r="R332" s="40"/>
      <c r="S332" s="40"/>
      <c r="T332" s="40"/>
      <c r="U332" s="40"/>
      <c r="V332" s="40"/>
      <c r="W332" s="40"/>
      <c r="X332" s="40"/>
      <c r="Y332" s="40"/>
      <c r="Z332" s="43"/>
      <c r="AA332" s="43"/>
      <c r="AB332" s="52"/>
      <c r="AC332" s="52"/>
      <c r="AD332" s="52"/>
      <c r="AE332" s="44" t="str">
        <f aca="false">IF(AND(U332="In scope",Z332&lt;&gt;"",J332&lt;&gt;"",N332&lt;&gt;""),Z332*IF(AA332="",J332,AA332)*M332/1000,"")</f>
        <v/>
      </c>
      <c r="AF332" s="44" t="str">
        <f aca="false">IF(AE332="","",O332-AE332)</f>
        <v/>
      </c>
      <c r="AG332" s="46" t="str">
        <f aca="false">IF(AE332="","",N332-Z332*IF(AA332="",J332,AA332)/1000)</f>
        <v/>
      </c>
      <c r="AH332" s="51" t="str">
        <f aca="false">IF(OR(AF332="",RATE=""),"",AF332*RATE)</f>
        <v/>
      </c>
      <c r="AI332" s="51" t="str">
        <f aca="false">IF(AE332="","",IF(AA332="",J332,AA332)*(N(AB332)+N(AC332)))</f>
        <v/>
      </c>
      <c r="AJ332" s="51" t="str">
        <f aca="false">IF(AE332="","",IF(AA332="",J332,AA332)*N(AD332))</f>
        <v/>
      </c>
      <c r="AK332" s="51" t="str">
        <f aca="false">IF(AE332="","",AI332-AJ332)</f>
        <v/>
      </c>
      <c r="AL332" s="53" t="str">
        <f aca="false">IF(OR(AK332="",AH332="",N(AH332)&lt;=0),"",AK332/AH332)</f>
        <v/>
      </c>
    </row>
    <row r="333" customFormat="false" ht="15" hidden="false" customHeight="false" outlineLevel="0" collapsed="false">
      <c r="A333" s="45" t="str">
        <f aca="false">IF(AND(B333="",D333=""),"",ROW()-5)</f>
        <v/>
      </c>
      <c r="B333" s="40"/>
      <c r="C333" s="50" t="str">
        <f aca="false">IF(B333="","",IFERROR(INDEX(Spaces!$A$6:$A$105,MATCH($B333,SPACE_NAMES,0)),""))</f>
        <v/>
      </c>
      <c r="D333" s="40"/>
      <c r="E333" s="40"/>
      <c r="F333" s="40"/>
      <c r="G333" s="45" t="str">
        <f aca="false">IF(D333="","",IFERROR(INDEX(FX_WATTS,MATCH(D333,FX_NAMES,0)),""))</f>
        <v/>
      </c>
      <c r="H333" s="43"/>
      <c r="I333" s="45" t="str">
        <f aca="false">IF(H333&lt;&gt;"",H333,G333)</f>
        <v/>
      </c>
      <c r="J333" s="43"/>
      <c r="K333" s="42"/>
      <c r="L333" s="43"/>
      <c r="M333" s="44" t="str">
        <f aca="false">IF(J333="","",IF(K333&lt;&gt;"",K333,N(IFERROR(INDEX(Spaces!$F$6:$F$105,MATCH($B333,SPACE_NAMES,0)),0)))*IF(L333&lt;&gt;"",L333,N(IFERROR(INDEX(Spaces!$G$6:$G$105,MATCH($B333,SPACE_NAMES,0)),0))))</f>
        <v/>
      </c>
      <c r="N333" s="46" t="str">
        <f aca="false">IF(OR(J333="",I333=""),"",I333*J333/1000)</f>
        <v/>
      </c>
      <c r="O333" s="44" t="str">
        <f aca="false">IF(N333="","",N333*M333)</f>
        <v/>
      </c>
      <c r="P333" s="51" t="str">
        <f aca="false">IF(OR(O333="",RATE=""),"",O333*RATE)</f>
        <v/>
      </c>
      <c r="Q333" s="42"/>
      <c r="R333" s="40"/>
      <c r="S333" s="40"/>
      <c r="T333" s="40"/>
      <c r="U333" s="40"/>
      <c r="V333" s="40"/>
      <c r="W333" s="40"/>
      <c r="X333" s="40"/>
      <c r="Y333" s="40"/>
      <c r="Z333" s="43"/>
      <c r="AA333" s="43"/>
      <c r="AB333" s="52"/>
      <c r="AC333" s="52"/>
      <c r="AD333" s="52"/>
      <c r="AE333" s="44" t="str">
        <f aca="false">IF(AND(U333="In scope",Z333&lt;&gt;"",J333&lt;&gt;"",N333&lt;&gt;""),Z333*IF(AA333="",J333,AA333)*M333/1000,"")</f>
        <v/>
      </c>
      <c r="AF333" s="44" t="str">
        <f aca="false">IF(AE333="","",O333-AE333)</f>
        <v/>
      </c>
      <c r="AG333" s="46" t="str">
        <f aca="false">IF(AE333="","",N333-Z333*IF(AA333="",J333,AA333)/1000)</f>
        <v/>
      </c>
      <c r="AH333" s="51" t="str">
        <f aca="false">IF(OR(AF333="",RATE=""),"",AF333*RATE)</f>
        <v/>
      </c>
      <c r="AI333" s="51" t="str">
        <f aca="false">IF(AE333="","",IF(AA333="",J333,AA333)*(N(AB333)+N(AC333)))</f>
        <v/>
      </c>
      <c r="AJ333" s="51" t="str">
        <f aca="false">IF(AE333="","",IF(AA333="",J333,AA333)*N(AD333))</f>
        <v/>
      </c>
      <c r="AK333" s="51" t="str">
        <f aca="false">IF(AE333="","",AI333-AJ333)</f>
        <v/>
      </c>
      <c r="AL333" s="53" t="str">
        <f aca="false">IF(OR(AK333="",AH333="",N(AH333)&lt;=0),"",AK333/AH333)</f>
        <v/>
      </c>
    </row>
    <row r="334" customFormat="false" ht="15" hidden="false" customHeight="false" outlineLevel="0" collapsed="false">
      <c r="A334" s="45" t="str">
        <f aca="false">IF(AND(B334="",D334=""),"",ROW()-5)</f>
        <v/>
      </c>
      <c r="B334" s="40"/>
      <c r="C334" s="50" t="str">
        <f aca="false">IF(B334="","",IFERROR(INDEX(Spaces!$A$6:$A$105,MATCH($B334,SPACE_NAMES,0)),""))</f>
        <v/>
      </c>
      <c r="D334" s="40"/>
      <c r="E334" s="40"/>
      <c r="F334" s="40"/>
      <c r="G334" s="45" t="str">
        <f aca="false">IF(D334="","",IFERROR(INDEX(FX_WATTS,MATCH(D334,FX_NAMES,0)),""))</f>
        <v/>
      </c>
      <c r="H334" s="43"/>
      <c r="I334" s="45" t="str">
        <f aca="false">IF(H334&lt;&gt;"",H334,G334)</f>
        <v/>
      </c>
      <c r="J334" s="43"/>
      <c r="K334" s="42"/>
      <c r="L334" s="43"/>
      <c r="M334" s="44" t="str">
        <f aca="false">IF(J334="","",IF(K334&lt;&gt;"",K334,N(IFERROR(INDEX(Spaces!$F$6:$F$105,MATCH($B334,SPACE_NAMES,0)),0)))*IF(L334&lt;&gt;"",L334,N(IFERROR(INDEX(Spaces!$G$6:$G$105,MATCH($B334,SPACE_NAMES,0)),0))))</f>
        <v/>
      </c>
      <c r="N334" s="46" t="str">
        <f aca="false">IF(OR(J334="",I334=""),"",I334*J334/1000)</f>
        <v/>
      </c>
      <c r="O334" s="44" t="str">
        <f aca="false">IF(N334="","",N334*M334)</f>
        <v/>
      </c>
      <c r="P334" s="51" t="str">
        <f aca="false">IF(OR(O334="",RATE=""),"",O334*RATE)</f>
        <v/>
      </c>
      <c r="Q334" s="42"/>
      <c r="R334" s="40"/>
      <c r="S334" s="40"/>
      <c r="T334" s="40"/>
      <c r="U334" s="40"/>
      <c r="V334" s="40"/>
      <c r="W334" s="40"/>
      <c r="X334" s="40"/>
      <c r="Y334" s="40"/>
      <c r="Z334" s="43"/>
      <c r="AA334" s="43"/>
      <c r="AB334" s="52"/>
      <c r="AC334" s="52"/>
      <c r="AD334" s="52"/>
      <c r="AE334" s="44" t="str">
        <f aca="false">IF(AND(U334="In scope",Z334&lt;&gt;"",J334&lt;&gt;"",N334&lt;&gt;""),Z334*IF(AA334="",J334,AA334)*M334/1000,"")</f>
        <v/>
      </c>
      <c r="AF334" s="44" t="str">
        <f aca="false">IF(AE334="","",O334-AE334)</f>
        <v/>
      </c>
      <c r="AG334" s="46" t="str">
        <f aca="false">IF(AE334="","",N334-Z334*IF(AA334="",J334,AA334)/1000)</f>
        <v/>
      </c>
      <c r="AH334" s="51" t="str">
        <f aca="false">IF(OR(AF334="",RATE=""),"",AF334*RATE)</f>
        <v/>
      </c>
      <c r="AI334" s="51" t="str">
        <f aca="false">IF(AE334="","",IF(AA334="",J334,AA334)*(N(AB334)+N(AC334)))</f>
        <v/>
      </c>
      <c r="AJ334" s="51" t="str">
        <f aca="false">IF(AE334="","",IF(AA334="",J334,AA334)*N(AD334))</f>
        <v/>
      </c>
      <c r="AK334" s="51" t="str">
        <f aca="false">IF(AE334="","",AI334-AJ334)</f>
        <v/>
      </c>
      <c r="AL334" s="53" t="str">
        <f aca="false">IF(OR(AK334="",AH334="",N(AH334)&lt;=0),"",AK334/AH334)</f>
        <v/>
      </c>
    </row>
    <row r="335" customFormat="false" ht="15" hidden="false" customHeight="false" outlineLevel="0" collapsed="false">
      <c r="A335" s="45" t="str">
        <f aca="false">IF(AND(B335="",D335=""),"",ROW()-5)</f>
        <v/>
      </c>
      <c r="B335" s="40"/>
      <c r="C335" s="50" t="str">
        <f aca="false">IF(B335="","",IFERROR(INDEX(Spaces!$A$6:$A$105,MATCH($B335,SPACE_NAMES,0)),""))</f>
        <v/>
      </c>
      <c r="D335" s="40"/>
      <c r="E335" s="40"/>
      <c r="F335" s="40"/>
      <c r="G335" s="45" t="str">
        <f aca="false">IF(D335="","",IFERROR(INDEX(FX_WATTS,MATCH(D335,FX_NAMES,0)),""))</f>
        <v/>
      </c>
      <c r="H335" s="43"/>
      <c r="I335" s="45" t="str">
        <f aca="false">IF(H335&lt;&gt;"",H335,G335)</f>
        <v/>
      </c>
      <c r="J335" s="43"/>
      <c r="K335" s="42"/>
      <c r="L335" s="43"/>
      <c r="M335" s="44" t="str">
        <f aca="false">IF(J335="","",IF(K335&lt;&gt;"",K335,N(IFERROR(INDEX(Spaces!$F$6:$F$105,MATCH($B335,SPACE_NAMES,0)),0)))*IF(L335&lt;&gt;"",L335,N(IFERROR(INDEX(Spaces!$G$6:$G$105,MATCH($B335,SPACE_NAMES,0)),0))))</f>
        <v/>
      </c>
      <c r="N335" s="46" t="str">
        <f aca="false">IF(OR(J335="",I335=""),"",I335*J335/1000)</f>
        <v/>
      </c>
      <c r="O335" s="44" t="str">
        <f aca="false">IF(N335="","",N335*M335)</f>
        <v/>
      </c>
      <c r="P335" s="51" t="str">
        <f aca="false">IF(OR(O335="",RATE=""),"",O335*RATE)</f>
        <v/>
      </c>
      <c r="Q335" s="42"/>
      <c r="R335" s="40"/>
      <c r="S335" s="40"/>
      <c r="T335" s="40"/>
      <c r="U335" s="40"/>
      <c r="V335" s="40"/>
      <c r="W335" s="40"/>
      <c r="X335" s="40"/>
      <c r="Y335" s="40"/>
      <c r="Z335" s="43"/>
      <c r="AA335" s="43"/>
      <c r="AB335" s="52"/>
      <c r="AC335" s="52"/>
      <c r="AD335" s="52"/>
      <c r="AE335" s="44" t="str">
        <f aca="false">IF(AND(U335="In scope",Z335&lt;&gt;"",J335&lt;&gt;"",N335&lt;&gt;""),Z335*IF(AA335="",J335,AA335)*M335/1000,"")</f>
        <v/>
      </c>
      <c r="AF335" s="44" t="str">
        <f aca="false">IF(AE335="","",O335-AE335)</f>
        <v/>
      </c>
      <c r="AG335" s="46" t="str">
        <f aca="false">IF(AE335="","",N335-Z335*IF(AA335="",J335,AA335)/1000)</f>
        <v/>
      </c>
      <c r="AH335" s="51" t="str">
        <f aca="false">IF(OR(AF335="",RATE=""),"",AF335*RATE)</f>
        <v/>
      </c>
      <c r="AI335" s="51" t="str">
        <f aca="false">IF(AE335="","",IF(AA335="",J335,AA335)*(N(AB335)+N(AC335)))</f>
        <v/>
      </c>
      <c r="AJ335" s="51" t="str">
        <f aca="false">IF(AE335="","",IF(AA335="",J335,AA335)*N(AD335))</f>
        <v/>
      </c>
      <c r="AK335" s="51" t="str">
        <f aca="false">IF(AE335="","",AI335-AJ335)</f>
        <v/>
      </c>
      <c r="AL335" s="53" t="str">
        <f aca="false">IF(OR(AK335="",AH335="",N(AH335)&lt;=0),"",AK335/AH335)</f>
        <v/>
      </c>
    </row>
    <row r="336" customFormat="false" ht="15" hidden="false" customHeight="false" outlineLevel="0" collapsed="false">
      <c r="A336" s="45" t="str">
        <f aca="false">IF(AND(B336="",D336=""),"",ROW()-5)</f>
        <v/>
      </c>
      <c r="B336" s="40"/>
      <c r="C336" s="50" t="str">
        <f aca="false">IF(B336="","",IFERROR(INDEX(Spaces!$A$6:$A$105,MATCH($B336,SPACE_NAMES,0)),""))</f>
        <v/>
      </c>
      <c r="D336" s="40"/>
      <c r="E336" s="40"/>
      <c r="F336" s="40"/>
      <c r="G336" s="45" t="str">
        <f aca="false">IF(D336="","",IFERROR(INDEX(FX_WATTS,MATCH(D336,FX_NAMES,0)),""))</f>
        <v/>
      </c>
      <c r="H336" s="43"/>
      <c r="I336" s="45" t="str">
        <f aca="false">IF(H336&lt;&gt;"",H336,G336)</f>
        <v/>
      </c>
      <c r="J336" s="43"/>
      <c r="K336" s="42"/>
      <c r="L336" s="43"/>
      <c r="M336" s="44" t="str">
        <f aca="false">IF(J336="","",IF(K336&lt;&gt;"",K336,N(IFERROR(INDEX(Spaces!$F$6:$F$105,MATCH($B336,SPACE_NAMES,0)),0)))*IF(L336&lt;&gt;"",L336,N(IFERROR(INDEX(Spaces!$G$6:$G$105,MATCH($B336,SPACE_NAMES,0)),0))))</f>
        <v/>
      </c>
      <c r="N336" s="46" t="str">
        <f aca="false">IF(OR(J336="",I336=""),"",I336*J336/1000)</f>
        <v/>
      </c>
      <c r="O336" s="44" t="str">
        <f aca="false">IF(N336="","",N336*M336)</f>
        <v/>
      </c>
      <c r="P336" s="51" t="str">
        <f aca="false">IF(OR(O336="",RATE=""),"",O336*RATE)</f>
        <v/>
      </c>
      <c r="Q336" s="42"/>
      <c r="R336" s="40"/>
      <c r="S336" s="40"/>
      <c r="T336" s="40"/>
      <c r="U336" s="40"/>
      <c r="V336" s="40"/>
      <c r="W336" s="40"/>
      <c r="X336" s="40"/>
      <c r="Y336" s="40"/>
      <c r="Z336" s="43"/>
      <c r="AA336" s="43"/>
      <c r="AB336" s="52"/>
      <c r="AC336" s="52"/>
      <c r="AD336" s="52"/>
      <c r="AE336" s="44" t="str">
        <f aca="false">IF(AND(U336="In scope",Z336&lt;&gt;"",J336&lt;&gt;"",N336&lt;&gt;""),Z336*IF(AA336="",J336,AA336)*M336/1000,"")</f>
        <v/>
      </c>
      <c r="AF336" s="44" t="str">
        <f aca="false">IF(AE336="","",O336-AE336)</f>
        <v/>
      </c>
      <c r="AG336" s="46" t="str">
        <f aca="false">IF(AE336="","",N336-Z336*IF(AA336="",J336,AA336)/1000)</f>
        <v/>
      </c>
      <c r="AH336" s="51" t="str">
        <f aca="false">IF(OR(AF336="",RATE=""),"",AF336*RATE)</f>
        <v/>
      </c>
      <c r="AI336" s="51" t="str">
        <f aca="false">IF(AE336="","",IF(AA336="",J336,AA336)*(N(AB336)+N(AC336)))</f>
        <v/>
      </c>
      <c r="AJ336" s="51" t="str">
        <f aca="false">IF(AE336="","",IF(AA336="",J336,AA336)*N(AD336))</f>
        <v/>
      </c>
      <c r="AK336" s="51" t="str">
        <f aca="false">IF(AE336="","",AI336-AJ336)</f>
        <v/>
      </c>
      <c r="AL336" s="53" t="str">
        <f aca="false">IF(OR(AK336="",AH336="",N(AH336)&lt;=0),"",AK336/AH336)</f>
        <v/>
      </c>
    </row>
    <row r="337" customFormat="false" ht="15" hidden="false" customHeight="false" outlineLevel="0" collapsed="false">
      <c r="A337" s="45" t="str">
        <f aca="false">IF(AND(B337="",D337=""),"",ROW()-5)</f>
        <v/>
      </c>
      <c r="B337" s="40"/>
      <c r="C337" s="50" t="str">
        <f aca="false">IF(B337="","",IFERROR(INDEX(Spaces!$A$6:$A$105,MATCH($B337,SPACE_NAMES,0)),""))</f>
        <v/>
      </c>
      <c r="D337" s="40"/>
      <c r="E337" s="40"/>
      <c r="F337" s="40"/>
      <c r="G337" s="45" t="str">
        <f aca="false">IF(D337="","",IFERROR(INDEX(FX_WATTS,MATCH(D337,FX_NAMES,0)),""))</f>
        <v/>
      </c>
      <c r="H337" s="43"/>
      <c r="I337" s="45" t="str">
        <f aca="false">IF(H337&lt;&gt;"",H337,G337)</f>
        <v/>
      </c>
      <c r="J337" s="43"/>
      <c r="K337" s="42"/>
      <c r="L337" s="43"/>
      <c r="M337" s="44" t="str">
        <f aca="false">IF(J337="","",IF(K337&lt;&gt;"",K337,N(IFERROR(INDEX(Spaces!$F$6:$F$105,MATCH($B337,SPACE_NAMES,0)),0)))*IF(L337&lt;&gt;"",L337,N(IFERROR(INDEX(Spaces!$G$6:$G$105,MATCH($B337,SPACE_NAMES,0)),0))))</f>
        <v/>
      </c>
      <c r="N337" s="46" t="str">
        <f aca="false">IF(OR(J337="",I337=""),"",I337*J337/1000)</f>
        <v/>
      </c>
      <c r="O337" s="44" t="str">
        <f aca="false">IF(N337="","",N337*M337)</f>
        <v/>
      </c>
      <c r="P337" s="51" t="str">
        <f aca="false">IF(OR(O337="",RATE=""),"",O337*RATE)</f>
        <v/>
      </c>
      <c r="Q337" s="42"/>
      <c r="R337" s="40"/>
      <c r="S337" s="40"/>
      <c r="T337" s="40"/>
      <c r="U337" s="40"/>
      <c r="V337" s="40"/>
      <c r="W337" s="40"/>
      <c r="X337" s="40"/>
      <c r="Y337" s="40"/>
      <c r="Z337" s="43"/>
      <c r="AA337" s="43"/>
      <c r="AB337" s="52"/>
      <c r="AC337" s="52"/>
      <c r="AD337" s="52"/>
      <c r="AE337" s="44" t="str">
        <f aca="false">IF(AND(U337="In scope",Z337&lt;&gt;"",J337&lt;&gt;"",N337&lt;&gt;""),Z337*IF(AA337="",J337,AA337)*M337/1000,"")</f>
        <v/>
      </c>
      <c r="AF337" s="44" t="str">
        <f aca="false">IF(AE337="","",O337-AE337)</f>
        <v/>
      </c>
      <c r="AG337" s="46" t="str">
        <f aca="false">IF(AE337="","",N337-Z337*IF(AA337="",J337,AA337)/1000)</f>
        <v/>
      </c>
      <c r="AH337" s="51" t="str">
        <f aca="false">IF(OR(AF337="",RATE=""),"",AF337*RATE)</f>
        <v/>
      </c>
      <c r="AI337" s="51" t="str">
        <f aca="false">IF(AE337="","",IF(AA337="",J337,AA337)*(N(AB337)+N(AC337)))</f>
        <v/>
      </c>
      <c r="AJ337" s="51" t="str">
        <f aca="false">IF(AE337="","",IF(AA337="",J337,AA337)*N(AD337))</f>
        <v/>
      </c>
      <c r="AK337" s="51" t="str">
        <f aca="false">IF(AE337="","",AI337-AJ337)</f>
        <v/>
      </c>
      <c r="AL337" s="53" t="str">
        <f aca="false">IF(OR(AK337="",AH337="",N(AH337)&lt;=0),"",AK337/AH337)</f>
        <v/>
      </c>
    </row>
    <row r="338" customFormat="false" ht="15" hidden="false" customHeight="false" outlineLevel="0" collapsed="false">
      <c r="A338" s="45" t="str">
        <f aca="false">IF(AND(B338="",D338=""),"",ROW()-5)</f>
        <v/>
      </c>
      <c r="B338" s="40"/>
      <c r="C338" s="50" t="str">
        <f aca="false">IF(B338="","",IFERROR(INDEX(Spaces!$A$6:$A$105,MATCH($B338,SPACE_NAMES,0)),""))</f>
        <v/>
      </c>
      <c r="D338" s="40"/>
      <c r="E338" s="40"/>
      <c r="F338" s="40"/>
      <c r="G338" s="45" t="str">
        <f aca="false">IF(D338="","",IFERROR(INDEX(FX_WATTS,MATCH(D338,FX_NAMES,0)),""))</f>
        <v/>
      </c>
      <c r="H338" s="43"/>
      <c r="I338" s="45" t="str">
        <f aca="false">IF(H338&lt;&gt;"",H338,G338)</f>
        <v/>
      </c>
      <c r="J338" s="43"/>
      <c r="K338" s="42"/>
      <c r="L338" s="43"/>
      <c r="M338" s="44" t="str">
        <f aca="false">IF(J338="","",IF(K338&lt;&gt;"",K338,N(IFERROR(INDEX(Spaces!$F$6:$F$105,MATCH($B338,SPACE_NAMES,0)),0)))*IF(L338&lt;&gt;"",L338,N(IFERROR(INDEX(Spaces!$G$6:$G$105,MATCH($B338,SPACE_NAMES,0)),0))))</f>
        <v/>
      </c>
      <c r="N338" s="46" t="str">
        <f aca="false">IF(OR(J338="",I338=""),"",I338*J338/1000)</f>
        <v/>
      </c>
      <c r="O338" s="44" t="str">
        <f aca="false">IF(N338="","",N338*M338)</f>
        <v/>
      </c>
      <c r="P338" s="51" t="str">
        <f aca="false">IF(OR(O338="",RATE=""),"",O338*RATE)</f>
        <v/>
      </c>
      <c r="Q338" s="42"/>
      <c r="R338" s="40"/>
      <c r="S338" s="40"/>
      <c r="T338" s="40"/>
      <c r="U338" s="40"/>
      <c r="V338" s="40"/>
      <c r="W338" s="40"/>
      <c r="X338" s="40"/>
      <c r="Y338" s="40"/>
      <c r="Z338" s="43"/>
      <c r="AA338" s="43"/>
      <c r="AB338" s="52"/>
      <c r="AC338" s="52"/>
      <c r="AD338" s="52"/>
      <c r="AE338" s="44" t="str">
        <f aca="false">IF(AND(U338="In scope",Z338&lt;&gt;"",J338&lt;&gt;"",N338&lt;&gt;""),Z338*IF(AA338="",J338,AA338)*M338/1000,"")</f>
        <v/>
      </c>
      <c r="AF338" s="44" t="str">
        <f aca="false">IF(AE338="","",O338-AE338)</f>
        <v/>
      </c>
      <c r="AG338" s="46" t="str">
        <f aca="false">IF(AE338="","",N338-Z338*IF(AA338="",J338,AA338)/1000)</f>
        <v/>
      </c>
      <c r="AH338" s="51" t="str">
        <f aca="false">IF(OR(AF338="",RATE=""),"",AF338*RATE)</f>
        <v/>
      </c>
      <c r="AI338" s="51" t="str">
        <f aca="false">IF(AE338="","",IF(AA338="",J338,AA338)*(N(AB338)+N(AC338)))</f>
        <v/>
      </c>
      <c r="AJ338" s="51" t="str">
        <f aca="false">IF(AE338="","",IF(AA338="",J338,AA338)*N(AD338))</f>
        <v/>
      </c>
      <c r="AK338" s="51" t="str">
        <f aca="false">IF(AE338="","",AI338-AJ338)</f>
        <v/>
      </c>
      <c r="AL338" s="53" t="str">
        <f aca="false">IF(OR(AK338="",AH338="",N(AH338)&lt;=0),"",AK338/AH338)</f>
        <v/>
      </c>
    </row>
    <row r="339" customFormat="false" ht="15" hidden="false" customHeight="false" outlineLevel="0" collapsed="false">
      <c r="A339" s="45" t="str">
        <f aca="false">IF(AND(B339="",D339=""),"",ROW()-5)</f>
        <v/>
      </c>
      <c r="B339" s="40"/>
      <c r="C339" s="50" t="str">
        <f aca="false">IF(B339="","",IFERROR(INDEX(Spaces!$A$6:$A$105,MATCH($B339,SPACE_NAMES,0)),""))</f>
        <v/>
      </c>
      <c r="D339" s="40"/>
      <c r="E339" s="40"/>
      <c r="F339" s="40"/>
      <c r="G339" s="45" t="str">
        <f aca="false">IF(D339="","",IFERROR(INDEX(FX_WATTS,MATCH(D339,FX_NAMES,0)),""))</f>
        <v/>
      </c>
      <c r="H339" s="43"/>
      <c r="I339" s="45" t="str">
        <f aca="false">IF(H339&lt;&gt;"",H339,G339)</f>
        <v/>
      </c>
      <c r="J339" s="43"/>
      <c r="K339" s="42"/>
      <c r="L339" s="43"/>
      <c r="M339" s="44" t="str">
        <f aca="false">IF(J339="","",IF(K339&lt;&gt;"",K339,N(IFERROR(INDEX(Spaces!$F$6:$F$105,MATCH($B339,SPACE_NAMES,0)),0)))*IF(L339&lt;&gt;"",L339,N(IFERROR(INDEX(Spaces!$G$6:$G$105,MATCH($B339,SPACE_NAMES,0)),0))))</f>
        <v/>
      </c>
      <c r="N339" s="46" t="str">
        <f aca="false">IF(OR(J339="",I339=""),"",I339*J339/1000)</f>
        <v/>
      </c>
      <c r="O339" s="44" t="str">
        <f aca="false">IF(N339="","",N339*M339)</f>
        <v/>
      </c>
      <c r="P339" s="51" t="str">
        <f aca="false">IF(OR(O339="",RATE=""),"",O339*RATE)</f>
        <v/>
      </c>
      <c r="Q339" s="42"/>
      <c r="R339" s="40"/>
      <c r="S339" s="40"/>
      <c r="T339" s="40"/>
      <c r="U339" s="40"/>
      <c r="V339" s="40"/>
      <c r="W339" s="40"/>
      <c r="X339" s="40"/>
      <c r="Y339" s="40"/>
      <c r="Z339" s="43"/>
      <c r="AA339" s="43"/>
      <c r="AB339" s="52"/>
      <c r="AC339" s="52"/>
      <c r="AD339" s="52"/>
      <c r="AE339" s="44" t="str">
        <f aca="false">IF(AND(U339="In scope",Z339&lt;&gt;"",J339&lt;&gt;"",N339&lt;&gt;""),Z339*IF(AA339="",J339,AA339)*M339/1000,"")</f>
        <v/>
      </c>
      <c r="AF339" s="44" t="str">
        <f aca="false">IF(AE339="","",O339-AE339)</f>
        <v/>
      </c>
      <c r="AG339" s="46" t="str">
        <f aca="false">IF(AE339="","",N339-Z339*IF(AA339="",J339,AA339)/1000)</f>
        <v/>
      </c>
      <c r="AH339" s="51" t="str">
        <f aca="false">IF(OR(AF339="",RATE=""),"",AF339*RATE)</f>
        <v/>
      </c>
      <c r="AI339" s="51" t="str">
        <f aca="false">IF(AE339="","",IF(AA339="",J339,AA339)*(N(AB339)+N(AC339)))</f>
        <v/>
      </c>
      <c r="AJ339" s="51" t="str">
        <f aca="false">IF(AE339="","",IF(AA339="",J339,AA339)*N(AD339))</f>
        <v/>
      </c>
      <c r="AK339" s="51" t="str">
        <f aca="false">IF(AE339="","",AI339-AJ339)</f>
        <v/>
      </c>
      <c r="AL339" s="53" t="str">
        <f aca="false">IF(OR(AK339="",AH339="",N(AH339)&lt;=0),"",AK339/AH339)</f>
        <v/>
      </c>
    </row>
    <row r="340" customFormat="false" ht="15" hidden="false" customHeight="false" outlineLevel="0" collapsed="false">
      <c r="A340" s="45" t="str">
        <f aca="false">IF(AND(B340="",D340=""),"",ROW()-5)</f>
        <v/>
      </c>
      <c r="B340" s="40"/>
      <c r="C340" s="50" t="str">
        <f aca="false">IF(B340="","",IFERROR(INDEX(Spaces!$A$6:$A$105,MATCH($B340,SPACE_NAMES,0)),""))</f>
        <v/>
      </c>
      <c r="D340" s="40"/>
      <c r="E340" s="40"/>
      <c r="F340" s="40"/>
      <c r="G340" s="45" t="str">
        <f aca="false">IF(D340="","",IFERROR(INDEX(FX_WATTS,MATCH(D340,FX_NAMES,0)),""))</f>
        <v/>
      </c>
      <c r="H340" s="43"/>
      <c r="I340" s="45" t="str">
        <f aca="false">IF(H340&lt;&gt;"",H340,G340)</f>
        <v/>
      </c>
      <c r="J340" s="43"/>
      <c r="K340" s="42"/>
      <c r="L340" s="43"/>
      <c r="M340" s="44" t="str">
        <f aca="false">IF(J340="","",IF(K340&lt;&gt;"",K340,N(IFERROR(INDEX(Spaces!$F$6:$F$105,MATCH($B340,SPACE_NAMES,0)),0)))*IF(L340&lt;&gt;"",L340,N(IFERROR(INDEX(Spaces!$G$6:$G$105,MATCH($B340,SPACE_NAMES,0)),0))))</f>
        <v/>
      </c>
      <c r="N340" s="46" t="str">
        <f aca="false">IF(OR(J340="",I340=""),"",I340*J340/1000)</f>
        <v/>
      </c>
      <c r="O340" s="44" t="str">
        <f aca="false">IF(N340="","",N340*M340)</f>
        <v/>
      </c>
      <c r="P340" s="51" t="str">
        <f aca="false">IF(OR(O340="",RATE=""),"",O340*RATE)</f>
        <v/>
      </c>
      <c r="Q340" s="42"/>
      <c r="R340" s="40"/>
      <c r="S340" s="40"/>
      <c r="T340" s="40"/>
      <c r="U340" s="40"/>
      <c r="V340" s="40"/>
      <c r="W340" s="40"/>
      <c r="X340" s="40"/>
      <c r="Y340" s="40"/>
      <c r="Z340" s="43"/>
      <c r="AA340" s="43"/>
      <c r="AB340" s="52"/>
      <c r="AC340" s="52"/>
      <c r="AD340" s="52"/>
      <c r="AE340" s="44" t="str">
        <f aca="false">IF(AND(U340="In scope",Z340&lt;&gt;"",J340&lt;&gt;"",N340&lt;&gt;""),Z340*IF(AA340="",J340,AA340)*M340/1000,"")</f>
        <v/>
      </c>
      <c r="AF340" s="44" t="str">
        <f aca="false">IF(AE340="","",O340-AE340)</f>
        <v/>
      </c>
      <c r="AG340" s="46" t="str">
        <f aca="false">IF(AE340="","",N340-Z340*IF(AA340="",J340,AA340)/1000)</f>
        <v/>
      </c>
      <c r="AH340" s="51" t="str">
        <f aca="false">IF(OR(AF340="",RATE=""),"",AF340*RATE)</f>
        <v/>
      </c>
      <c r="AI340" s="51" t="str">
        <f aca="false">IF(AE340="","",IF(AA340="",J340,AA340)*(N(AB340)+N(AC340)))</f>
        <v/>
      </c>
      <c r="AJ340" s="51" t="str">
        <f aca="false">IF(AE340="","",IF(AA340="",J340,AA340)*N(AD340))</f>
        <v/>
      </c>
      <c r="AK340" s="51" t="str">
        <f aca="false">IF(AE340="","",AI340-AJ340)</f>
        <v/>
      </c>
      <c r="AL340" s="53" t="str">
        <f aca="false">IF(OR(AK340="",AH340="",N(AH340)&lt;=0),"",AK340/AH340)</f>
        <v/>
      </c>
    </row>
    <row r="341" customFormat="false" ht="15" hidden="false" customHeight="false" outlineLevel="0" collapsed="false">
      <c r="A341" s="45" t="str">
        <f aca="false">IF(AND(B341="",D341=""),"",ROW()-5)</f>
        <v/>
      </c>
      <c r="B341" s="40"/>
      <c r="C341" s="50" t="str">
        <f aca="false">IF(B341="","",IFERROR(INDEX(Spaces!$A$6:$A$105,MATCH($B341,SPACE_NAMES,0)),""))</f>
        <v/>
      </c>
      <c r="D341" s="40"/>
      <c r="E341" s="40"/>
      <c r="F341" s="40"/>
      <c r="G341" s="45" t="str">
        <f aca="false">IF(D341="","",IFERROR(INDEX(FX_WATTS,MATCH(D341,FX_NAMES,0)),""))</f>
        <v/>
      </c>
      <c r="H341" s="43"/>
      <c r="I341" s="45" t="str">
        <f aca="false">IF(H341&lt;&gt;"",H341,G341)</f>
        <v/>
      </c>
      <c r="J341" s="43"/>
      <c r="K341" s="42"/>
      <c r="L341" s="43"/>
      <c r="M341" s="44" t="str">
        <f aca="false">IF(J341="","",IF(K341&lt;&gt;"",K341,N(IFERROR(INDEX(Spaces!$F$6:$F$105,MATCH($B341,SPACE_NAMES,0)),0)))*IF(L341&lt;&gt;"",L341,N(IFERROR(INDEX(Spaces!$G$6:$G$105,MATCH($B341,SPACE_NAMES,0)),0))))</f>
        <v/>
      </c>
      <c r="N341" s="46" t="str">
        <f aca="false">IF(OR(J341="",I341=""),"",I341*J341/1000)</f>
        <v/>
      </c>
      <c r="O341" s="44" t="str">
        <f aca="false">IF(N341="","",N341*M341)</f>
        <v/>
      </c>
      <c r="P341" s="51" t="str">
        <f aca="false">IF(OR(O341="",RATE=""),"",O341*RATE)</f>
        <v/>
      </c>
      <c r="Q341" s="42"/>
      <c r="R341" s="40"/>
      <c r="S341" s="40"/>
      <c r="T341" s="40"/>
      <c r="U341" s="40"/>
      <c r="V341" s="40"/>
      <c r="W341" s="40"/>
      <c r="X341" s="40"/>
      <c r="Y341" s="40"/>
      <c r="Z341" s="43"/>
      <c r="AA341" s="43"/>
      <c r="AB341" s="52"/>
      <c r="AC341" s="52"/>
      <c r="AD341" s="52"/>
      <c r="AE341" s="44" t="str">
        <f aca="false">IF(AND(U341="In scope",Z341&lt;&gt;"",J341&lt;&gt;"",N341&lt;&gt;""),Z341*IF(AA341="",J341,AA341)*M341/1000,"")</f>
        <v/>
      </c>
      <c r="AF341" s="44" t="str">
        <f aca="false">IF(AE341="","",O341-AE341)</f>
        <v/>
      </c>
      <c r="AG341" s="46" t="str">
        <f aca="false">IF(AE341="","",N341-Z341*IF(AA341="",J341,AA341)/1000)</f>
        <v/>
      </c>
      <c r="AH341" s="51" t="str">
        <f aca="false">IF(OR(AF341="",RATE=""),"",AF341*RATE)</f>
        <v/>
      </c>
      <c r="AI341" s="51" t="str">
        <f aca="false">IF(AE341="","",IF(AA341="",J341,AA341)*(N(AB341)+N(AC341)))</f>
        <v/>
      </c>
      <c r="AJ341" s="51" t="str">
        <f aca="false">IF(AE341="","",IF(AA341="",J341,AA341)*N(AD341))</f>
        <v/>
      </c>
      <c r="AK341" s="51" t="str">
        <f aca="false">IF(AE341="","",AI341-AJ341)</f>
        <v/>
      </c>
      <c r="AL341" s="53" t="str">
        <f aca="false">IF(OR(AK341="",AH341="",N(AH341)&lt;=0),"",AK341/AH341)</f>
        <v/>
      </c>
    </row>
    <row r="342" customFormat="false" ht="15" hidden="false" customHeight="false" outlineLevel="0" collapsed="false">
      <c r="A342" s="45" t="str">
        <f aca="false">IF(AND(B342="",D342=""),"",ROW()-5)</f>
        <v/>
      </c>
      <c r="B342" s="40"/>
      <c r="C342" s="50" t="str">
        <f aca="false">IF(B342="","",IFERROR(INDEX(Spaces!$A$6:$A$105,MATCH($B342,SPACE_NAMES,0)),""))</f>
        <v/>
      </c>
      <c r="D342" s="40"/>
      <c r="E342" s="40"/>
      <c r="F342" s="40"/>
      <c r="G342" s="45" t="str">
        <f aca="false">IF(D342="","",IFERROR(INDEX(FX_WATTS,MATCH(D342,FX_NAMES,0)),""))</f>
        <v/>
      </c>
      <c r="H342" s="43"/>
      <c r="I342" s="45" t="str">
        <f aca="false">IF(H342&lt;&gt;"",H342,G342)</f>
        <v/>
      </c>
      <c r="J342" s="43"/>
      <c r="K342" s="42"/>
      <c r="L342" s="43"/>
      <c r="M342" s="44" t="str">
        <f aca="false">IF(J342="","",IF(K342&lt;&gt;"",K342,N(IFERROR(INDEX(Spaces!$F$6:$F$105,MATCH($B342,SPACE_NAMES,0)),0)))*IF(L342&lt;&gt;"",L342,N(IFERROR(INDEX(Spaces!$G$6:$G$105,MATCH($B342,SPACE_NAMES,0)),0))))</f>
        <v/>
      </c>
      <c r="N342" s="46" t="str">
        <f aca="false">IF(OR(J342="",I342=""),"",I342*J342/1000)</f>
        <v/>
      </c>
      <c r="O342" s="44" t="str">
        <f aca="false">IF(N342="","",N342*M342)</f>
        <v/>
      </c>
      <c r="P342" s="51" t="str">
        <f aca="false">IF(OR(O342="",RATE=""),"",O342*RATE)</f>
        <v/>
      </c>
      <c r="Q342" s="42"/>
      <c r="R342" s="40"/>
      <c r="S342" s="40"/>
      <c r="T342" s="40"/>
      <c r="U342" s="40"/>
      <c r="V342" s="40"/>
      <c r="W342" s="40"/>
      <c r="X342" s="40"/>
      <c r="Y342" s="40"/>
      <c r="Z342" s="43"/>
      <c r="AA342" s="43"/>
      <c r="AB342" s="52"/>
      <c r="AC342" s="52"/>
      <c r="AD342" s="52"/>
      <c r="AE342" s="44" t="str">
        <f aca="false">IF(AND(U342="In scope",Z342&lt;&gt;"",J342&lt;&gt;"",N342&lt;&gt;""),Z342*IF(AA342="",J342,AA342)*M342/1000,"")</f>
        <v/>
      </c>
      <c r="AF342" s="44" t="str">
        <f aca="false">IF(AE342="","",O342-AE342)</f>
        <v/>
      </c>
      <c r="AG342" s="46" t="str">
        <f aca="false">IF(AE342="","",N342-Z342*IF(AA342="",J342,AA342)/1000)</f>
        <v/>
      </c>
      <c r="AH342" s="51" t="str">
        <f aca="false">IF(OR(AF342="",RATE=""),"",AF342*RATE)</f>
        <v/>
      </c>
      <c r="AI342" s="51" t="str">
        <f aca="false">IF(AE342="","",IF(AA342="",J342,AA342)*(N(AB342)+N(AC342)))</f>
        <v/>
      </c>
      <c r="AJ342" s="51" t="str">
        <f aca="false">IF(AE342="","",IF(AA342="",J342,AA342)*N(AD342))</f>
        <v/>
      </c>
      <c r="AK342" s="51" t="str">
        <f aca="false">IF(AE342="","",AI342-AJ342)</f>
        <v/>
      </c>
      <c r="AL342" s="53" t="str">
        <f aca="false">IF(OR(AK342="",AH342="",N(AH342)&lt;=0),"",AK342/AH342)</f>
        <v/>
      </c>
    </row>
    <row r="343" customFormat="false" ht="15" hidden="false" customHeight="false" outlineLevel="0" collapsed="false">
      <c r="A343" s="45" t="str">
        <f aca="false">IF(AND(B343="",D343=""),"",ROW()-5)</f>
        <v/>
      </c>
      <c r="B343" s="40"/>
      <c r="C343" s="50" t="str">
        <f aca="false">IF(B343="","",IFERROR(INDEX(Spaces!$A$6:$A$105,MATCH($B343,SPACE_NAMES,0)),""))</f>
        <v/>
      </c>
      <c r="D343" s="40"/>
      <c r="E343" s="40"/>
      <c r="F343" s="40"/>
      <c r="G343" s="45" t="str">
        <f aca="false">IF(D343="","",IFERROR(INDEX(FX_WATTS,MATCH(D343,FX_NAMES,0)),""))</f>
        <v/>
      </c>
      <c r="H343" s="43"/>
      <c r="I343" s="45" t="str">
        <f aca="false">IF(H343&lt;&gt;"",H343,G343)</f>
        <v/>
      </c>
      <c r="J343" s="43"/>
      <c r="K343" s="42"/>
      <c r="L343" s="43"/>
      <c r="M343" s="44" t="str">
        <f aca="false">IF(J343="","",IF(K343&lt;&gt;"",K343,N(IFERROR(INDEX(Spaces!$F$6:$F$105,MATCH($B343,SPACE_NAMES,0)),0)))*IF(L343&lt;&gt;"",L343,N(IFERROR(INDEX(Spaces!$G$6:$G$105,MATCH($B343,SPACE_NAMES,0)),0))))</f>
        <v/>
      </c>
      <c r="N343" s="46" t="str">
        <f aca="false">IF(OR(J343="",I343=""),"",I343*J343/1000)</f>
        <v/>
      </c>
      <c r="O343" s="44" t="str">
        <f aca="false">IF(N343="","",N343*M343)</f>
        <v/>
      </c>
      <c r="P343" s="51" t="str">
        <f aca="false">IF(OR(O343="",RATE=""),"",O343*RATE)</f>
        <v/>
      </c>
      <c r="Q343" s="42"/>
      <c r="R343" s="40"/>
      <c r="S343" s="40"/>
      <c r="T343" s="40"/>
      <c r="U343" s="40"/>
      <c r="V343" s="40"/>
      <c r="W343" s="40"/>
      <c r="X343" s="40"/>
      <c r="Y343" s="40"/>
      <c r="Z343" s="43"/>
      <c r="AA343" s="43"/>
      <c r="AB343" s="52"/>
      <c r="AC343" s="52"/>
      <c r="AD343" s="52"/>
      <c r="AE343" s="44" t="str">
        <f aca="false">IF(AND(U343="In scope",Z343&lt;&gt;"",J343&lt;&gt;"",N343&lt;&gt;""),Z343*IF(AA343="",J343,AA343)*M343/1000,"")</f>
        <v/>
      </c>
      <c r="AF343" s="44" t="str">
        <f aca="false">IF(AE343="","",O343-AE343)</f>
        <v/>
      </c>
      <c r="AG343" s="46" t="str">
        <f aca="false">IF(AE343="","",N343-Z343*IF(AA343="",J343,AA343)/1000)</f>
        <v/>
      </c>
      <c r="AH343" s="51" t="str">
        <f aca="false">IF(OR(AF343="",RATE=""),"",AF343*RATE)</f>
        <v/>
      </c>
      <c r="AI343" s="51" t="str">
        <f aca="false">IF(AE343="","",IF(AA343="",J343,AA343)*(N(AB343)+N(AC343)))</f>
        <v/>
      </c>
      <c r="AJ343" s="51" t="str">
        <f aca="false">IF(AE343="","",IF(AA343="",J343,AA343)*N(AD343))</f>
        <v/>
      </c>
      <c r="AK343" s="51" t="str">
        <f aca="false">IF(AE343="","",AI343-AJ343)</f>
        <v/>
      </c>
      <c r="AL343" s="53" t="str">
        <f aca="false">IF(OR(AK343="",AH343="",N(AH343)&lt;=0),"",AK343/AH343)</f>
        <v/>
      </c>
    </row>
    <row r="344" customFormat="false" ht="15" hidden="false" customHeight="false" outlineLevel="0" collapsed="false">
      <c r="A344" s="45" t="str">
        <f aca="false">IF(AND(B344="",D344=""),"",ROW()-5)</f>
        <v/>
      </c>
      <c r="B344" s="40"/>
      <c r="C344" s="50" t="str">
        <f aca="false">IF(B344="","",IFERROR(INDEX(Spaces!$A$6:$A$105,MATCH($B344,SPACE_NAMES,0)),""))</f>
        <v/>
      </c>
      <c r="D344" s="40"/>
      <c r="E344" s="40"/>
      <c r="F344" s="40"/>
      <c r="G344" s="45" t="str">
        <f aca="false">IF(D344="","",IFERROR(INDEX(FX_WATTS,MATCH(D344,FX_NAMES,0)),""))</f>
        <v/>
      </c>
      <c r="H344" s="43"/>
      <c r="I344" s="45" t="str">
        <f aca="false">IF(H344&lt;&gt;"",H344,G344)</f>
        <v/>
      </c>
      <c r="J344" s="43"/>
      <c r="K344" s="42"/>
      <c r="L344" s="43"/>
      <c r="M344" s="44" t="str">
        <f aca="false">IF(J344="","",IF(K344&lt;&gt;"",K344,N(IFERROR(INDEX(Spaces!$F$6:$F$105,MATCH($B344,SPACE_NAMES,0)),0)))*IF(L344&lt;&gt;"",L344,N(IFERROR(INDEX(Spaces!$G$6:$G$105,MATCH($B344,SPACE_NAMES,0)),0))))</f>
        <v/>
      </c>
      <c r="N344" s="46" t="str">
        <f aca="false">IF(OR(J344="",I344=""),"",I344*J344/1000)</f>
        <v/>
      </c>
      <c r="O344" s="44" t="str">
        <f aca="false">IF(N344="","",N344*M344)</f>
        <v/>
      </c>
      <c r="P344" s="51" t="str">
        <f aca="false">IF(OR(O344="",RATE=""),"",O344*RATE)</f>
        <v/>
      </c>
      <c r="Q344" s="42"/>
      <c r="R344" s="40"/>
      <c r="S344" s="40"/>
      <c r="T344" s="40"/>
      <c r="U344" s="40"/>
      <c r="V344" s="40"/>
      <c r="W344" s="40"/>
      <c r="X344" s="40"/>
      <c r="Y344" s="40"/>
      <c r="Z344" s="43"/>
      <c r="AA344" s="43"/>
      <c r="AB344" s="52"/>
      <c r="AC344" s="52"/>
      <c r="AD344" s="52"/>
      <c r="AE344" s="44" t="str">
        <f aca="false">IF(AND(U344="In scope",Z344&lt;&gt;"",J344&lt;&gt;"",N344&lt;&gt;""),Z344*IF(AA344="",J344,AA344)*M344/1000,"")</f>
        <v/>
      </c>
      <c r="AF344" s="44" t="str">
        <f aca="false">IF(AE344="","",O344-AE344)</f>
        <v/>
      </c>
      <c r="AG344" s="46" t="str">
        <f aca="false">IF(AE344="","",N344-Z344*IF(AA344="",J344,AA344)/1000)</f>
        <v/>
      </c>
      <c r="AH344" s="51" t="str">
        <f aca="false">IF(OR(AF344="",RATE=""),"",AF344*RATE)</f>
        <v/>
      </c>
      <c r="AI344" s="51" t="str">
        <f aca="false">IF(AE344="","",IF(AA344="",J344,AA344)*(N(AB344)+N(AC344)))</f>
        <v/>
      </c>
      <c r="AJ344" s="51" t="str">
        <f aca="false">IF(AE344="","",IF(AA344="",J344,AA344)*N(AD344))</f>
        <v/>
      </c>
      <c r="AK344" s="51" t="str">
        <f aca="false">IF(AE344="","",AI344-AJ344)</f>
        <v/>
      </c>
      <c r="AL344" s="53" t="str">
        <f aca="false">IF(OR(AK344="",AH344="",N(AH344)&lt;=0),"",AK344/AH344)</f>
        <v/>
      </c>
    </row>
    <row r="345" customFormat="false" ht="15" hidden="false" customHeight="false" outlineLevel="0" collapsed="false">
      <c r="A345" s="45" t="str">
        <f aca="false">IF(AND(B345="",D345=""),"",ROW()-5)</f>
        <v/>
      </c>
      <c r="B345" s="40"/>
      <c r="C345" s="50" t="str">
        <f aca="false">IF(B345="","",IFERROR(INDEX(Spaces!$A$6:$A$105,MATCH($B345,SPACE_NAMES,0)),""))</f>
        <v/>
      </c>
      <c r="D345" s="40"/>
      <c r="E345" s="40"/>
      <c r="F345" s="40"/>
      <c r="G345" s="45" t="str">
        <f aca="false">IF(D345="","",IFERROR(INDEX(FX_WATTS,MATCH(D345,FX_NAMES,0)),""))</f>
        <v/>
      </c>
      <c r="H345" s="43"/>
      <c r="I345" s="45" t="str">
        <f aca="false">IF(H345&lt;&gt;"",H345,G345)</f>
        <v/>
      </c>
      <c r="J345" s="43"/>
      <c r="K345" s="42"/>
      <c r="L345" s="43"/>
      <c r="M345" s="44" t="str">
        <f aca="false">IF(J345="","",IF(K345&lt;&gt;"",K345,N(IFERROR(INDEX(Spaces!$F$6:$F$105,MATCH($B345,SPACE_NAMES,0)),0)))*IF(L345&lt;&gt;"",L345,N(IFERROR(INDEX(Spaces!$G$6:$G$105,MATCH($B345,SPACE_NAMES,0)),0))))</f>
        <v/>
      </c>
      <c r="N345" s="46" t="str">
        <f aca="false">IF(OR(J345="",I345=""),"",I345*J345/1000)</f>
        <v/>
      </c>
      <c r="O345" s="44" t="str">
        <f aca="false">IF(N345="","",N345*M345)</f>
        <v/>
      </c>
      <c r="P345" s="51" t="str">
        <f aca="false">IF(OR(O345="",RATE=""),"",O345*RATE)</f>
        <v/>
      </c>
      <c r="Q345" s="42"/>
      <c r="R345" s="40"/>
      <c r="S345" s="40"/>
      <c r="T345" s="40"/>
      <c r="U345" s="40"/>
      <c r="V345" s="40"/>
      <c r="W345" s="40"/>
      <c r="X345" s="40"/>
      <c r="Y345" s="40"/>
      <c r="Z345" s="43"/>
      <c r="AA345" s="43"/>
      <c r="AB345" s="52"/>
      <c r="AC345" s="52"/>
      <c r="AD345" s="52"/>
      <c r="AE345" s="44" t="str">
        <f aca="false">IF(AND(U345="In scope",Z345&lt;&gt;"",J345&lt;&gt;"",N345&lt;&gt;""),Z345*IF(AA345="",J345,AA345)*M345/1000,"")</f>
        <v/>
      </c>
      <c r="AF345" s="44" t="str">
        <f aca="false">IF(AE345="","",O345-AE345)</f>
        <v/>
      </c>
      <c r="AG345" s="46" t="str">
        <f aca="false">IF(AE345="","",N345-Z345*IF(AA345="",J345,AA345)/1000)</f>
        <v/>
      </c>
      <c r="AH345" s="51" t="str">
        <f aca="false">IF(OR(AF345="",RATE=""),"",AF345*RATE)</f>
        <v/>
      </c>
      <c r="AI345" s="51" t="str">
        <f aca="false">IF(AE345="","",IF(AA345="",J345,AA345)*(N(AB345)+N(AC345)))</f>
        <v/>
      </c>
      <c r="AJ345" s="51" t="str">
        <f aca="false">IF(AE345="","",IF(AA345="",J345,AA345)*N(AD345))</f>
        <v/>
      </c>
      <c r="AK345" s="51" t="str">
        <f aca="false">IF(AE345="","",AI345-AJ345)</f>
        <v/>
      </c>
      <c r="AL345" s="53" t="str">
        <f aca="false">IF(OR(AK345="",AH345="",N(AH345)&lt;=0),"",AK345/AH345)</f>
        <v/>
      </c>
    </row>
    <row r="346" customFormat="false" ht="15" hidden="false" customHeight="false" outlineLevel="0" collapsed="false">
      <c r="A346" s="45" t="str">
        <f aca="false">IF(AND(B346="",D346=""),"",ROW()-5)</f>
        <v/>
      </c>
      <c r="B346" s="40"/>
      <c r="C346" s="50" t="str">
        <f aca="false">IF(B346="","",IFERROR(INDEX(Spaces!$A$6:$A$105,MATCH($B346,SPACE_NAMES,0)),""))</f>
        <v/>
      </c>
      <c r="D346" s="40"/>
      <c r="E346" s="40"/>
      <c r="F346" s="40"/>
      <c r="G346" s="45" t="str">
        <f aca="false">IF(D346="","",IFERROR(INDEX(FX_WATTS,MATCH(D346,FX_NAMES,0)),""))</f>
        <v/>
      </c>
      <c r="H346" s="43"/>
      <c r="I346" s="45" t="str">
        <f aca="false">IF(H346&lt;&gt;"",H346,G346)</f>
        <v/>
      </c>
      <c r="J346" s="43"/>
      <c r="K346" s="42"/>
      <c r="L346" s="43"/>
      <c r="M346" s="44" t="str">
        <f aca="false">IF(J346="","",IF(K346&lt;&gt;"",K346,N(IFERROR(INDEX(Spaces!$F$6:$F$105,MATCH($B346,SPACE_NAMES,0)),0)))*IF(L346&lt;&gt;"",L346,N(IFERROR(INDEX(Spaces!$G$6:$G$105,MATCH($B346,SPACE_NAMES,0)),0))))</f>
        <v/>
      </c>
      <c r="N346" s="46" t="str">
        <f aca="false">IF(OR(J346="",I346=""),"",I346*J346/1000)</f>
        <v/>
      </c>
      <c r="O346" s="44" t="str">
        <f aca="false">IF(N346="","",N346*M346)</f>
        <v/>
      </c>
      <c r="P346" s="51" t="str">
        <f aca="false">IF(OR(O346="",RATE=""),"",O346*RATE)</f>
        <v/>
      </c>
      <c r="Q346" s="42"/>
      <c r="R346" s="40"/>
      <c r="S346" s="40"/>
      <c r="T346" s="40"/>
      <c r="U346" s="40"/>
      <c r="V346" s="40"/>
      <c r="W346" s="40"/>
      <c r="X346" s="40"/>
      <c r="Y346" s="40"/>
      <c r="Z346" s="43"/>
      <c r="AA346" s="43"/>
      <c r="AB346" s="52"/>
      <c r="AC346" s="52"/>
      <c r="AD346" s="52"/>
      <c r="AE346" s="44" t="str">
        <f aca="false">IF(AND(U346="In scope",Z346&lt;&gt;"",J346&lt;&gt;"",N346&lt;&gt;""),Z346*IF(AA346="",J346,AA346)*M346/1000,"")</f>
        <v/>
      </c>
      <c r="AF346" s="44" t="str">
        <f aca="false">IF(AE346="","",O346-AE346)</f>
        <v/>
      </c>
      <c r="AG346" s="46" t="str">
        <f aca="false">IF(AE346="","",N346-Z346*IF(AA346="",J346,AA346)/1000)</f>
        <v/>
      </c>
      <c r="AH346" s="51" t="str">
        <f aca="false">IF(OR(AF346="",RATE=""),"",AF346*RATE)</f>
        <v/>
      </c>
      <c r="AI346" s="51" t="str">
        <f aca="false">IF(AE346="","",IF(AA346="",J346,AA346)*(N(AB346)+N(AC346)))</f>
        <v/>
      </c>
      <c r="AJ346" s="51" t="str">
        <f aca="false">IF(AE346="","",IF(AA346="",J346,AA346)*N(AD346))</f>
        <v/>
      </c>
      <c r="AK346" s="51" t="str">
        <f aca="false">IF(AE346="","",AI346-AJ346)</f>
        <v/>
      </c>
      <c r="AL346" s="53" t="str">
        <f aca="false">IF(OR(AK346="",AH346="",N(AH346)&lt;=0),"",AK346/AH346)</f>
        <v/>
      </c>
    </row>
    <row r="347" customFormat="false" ht="15" hidden="false" customHeight="false" outlineLevel="0" collapsed="false">
      <c r="A347" s="45" t="str">
        <f aca="false">IF(AND(B347="",D347=""),"",ROW()-5)</f>
        <v/>
      </c>
      <c r="B347" s="40"/>
      <c r="C347" s="50" t="str">
        <f aca="false">IF(B347="","",IFERROR(INDEX(Spaces!$A$6:$A$105,MATCH($B347,SPACE_NAMES,0)),""))</f>
        <v/>
      </c>
      <c r="D347" s="40"/>
      <c r="E347" s="40"/>
      <c r="F347" s="40"/>
      <c r="G347" s="45" t="str">
        <f aca="false">IF(D347="","",IFERROR(INDEX(FX_WATTS,MATCH(D347,FX_NAMES,0)),""))</f>
        <v/>
      </c>
      <c r="H347" s="43"/>
      <c r="I347" s="45" t="str">
        <f aca="false">IF(H347&lt;&gt;"",H347,G347)</f>
        <v/>
      </c>
      <c r="J347" s="43"/>
      <c r="K347" s="42"/>
      <c r="L347" s="43"/>
      <c r="M347" s="44" t="str">
        <f aca="false">IF(J347="","",IF(K347&lt;&gt;"",K347,N(IFERROR(INDEX(Spaces!$F$6:$F$105,MATCH($B347,SPACE_NAMES,0)),0)))*IF(L347&lt;&gt;"",L347,N(IFERROR(INDEX(Spaces!$G$6:$G$105,MATCH($B347,SPACE_NAMES,0)),0))))</f>
        <v/>
      </c>
      <c r="N347" s="46" t="str">
        <f aca="false">IF(OR(J347="",I347=""),"",I347*J347/1000)</f>
        <v/>
      </c>
      <c r="O347" s="44" t="str">
        <f aca="false">IF(N347="","",N347*M347)</f>
        <v/>
      </c>
      <c r="P347" s="51" t="str">
        <f aca="false">IF(OR(O347="",RATE=""),"",O347*RATE)</f>
        <v/>
      </c>
      <c r="Q347" s="42"/>
      <c r="R347" s="40"/>
      <c r="S347" s="40"/>
      <c r="T347" s="40"/>
      <c r="U347" s="40"/>
      <c r="V347" s="40"/>
      <c r="W347" s="40"/>
      <c r="X347" s="40"/>
      <c r="Y347" s="40"/>
      <c r="Z347" s="43"/>
      <c r="AA347" s="43"/>
      <c r="AB347" s="52"/>
      <c r="AC347" s="52"/>
      <c r="AD347" s="52"/>
      <c r="AE347" s="44" t="str">
        <f aca="false">IF(AND(U347="In scope",Z347&lt;&gt;"",J347&lt;&gt;"",N347&lt;&gt;""),Z347*IF(AA347="",J347,AA347)*M347/1000,"")</f>
        <v/>
      </c>
      <c r="AF347" s="44" t="str">
        <f aca="false">IF(AE347="","",O347-AE347)</f>
        <v/>
      </c>
      <c r="AG347" s="46" t="str">
        <f aca="false">IF(AE347="","",N347-Z347*IF(AA347="",J347,AA347)/1000)</f>
        <v/>
      </c>
      <c r="AH347" s="51" t="str">
        <f aca="false">IF(OR(AF347="",RATE=""),"",AF347*RATE)</f>
        <v/>
      </c>
      <c r="AI347" s="51" t="str">
        <f aca="false">IF(AE347="","",IF(AA347="",J347,AA347)*(N(AB347)+N(AC347)))</f>
        <v/>
      </c>
      <c r="AJ347" s="51" t="str">
        <f aca="false">IF(AE347="","",IF(AA347="",J347,AA347)*N(AD347))</f>
        <v/>
      </c>
      <c r="AK347" s="51" t="str">
        <f aca="false">IF(AE347="","",AI347-AJ347)</f>
        <v/>
      </c>
      <c r="AL347" s="53" t="str">
        <f aca="false">IF(OR(AK347="",AH347="",N(AH347)&lt;=0),"",AK347/AH347)</f>
        <v/>
      </c>
    </row>
    <row r="348" customFormat="false" ht="15" hidden="false" customHeight="false" outlineLevel="0" collapsed="false">
      <c r="A348" s="45" t="str">
        <f aca="false">IF(AND(B348="",D348=""),"",ROW()-5)</f>
        <v/>
      </c>
      <c r="B348" s="40"/>
      <c r="C348" s="50" t="str">
        <f aca="false">IF(B348="","",IFERROR(INDEX(Spaces!$A$6:$A$105,MATCH($B348,SPACE_NAMES,0)),""))</f>
        <v/>
      </c>
      <c r="D348" s="40"/>
      <c r="E348" s="40"/>
      <c r="F348" s="40"/>
      <c r="G348" s="45" t="str">
        <f aca="false">IF(D348="","",IFERROR(INDEX(FX_WATTS,MATCH(D348,FX_NAMES,0)),""))</f>
        <v/>
      </c>
      <c r="H348" s="43"/>
      <c r="I348" s="45" t="str">
        <f aca="false">IF(H348&lt;&gt;"",H348,G348)</f>
        <v/>
      </c>
      <c r="J348" s="43"/>
      <c r="K348" s="42"/>
      <c r="L348" s="43"/>
      <c r="M348" s="44" t="str">
        <f aca="false">IF(J348="","",IF(K348&lt;&gt;"",K348,N(IFERROR(INDEX(Spaces!$F$6:$F$105,MATCH($B348,SPACE_NAMES,0)),0)))*IF(L348&lt;&gt;"",L348,N(IFERROR(INDEX(Spaces!$G$6:$G$105,MATCH($B348,SPACE_NAMES,0)),0))))</f>
        <v/>
      </c>
      <c r="N348" s="46" t="str">
        <f aca="false">IF(OR(J348="",I348=""),"",I348*J348/1000)</f>
        <v/>
      </c>
      <c r="O348" s="44" t="str">
        <f aca="false">IF(N348="","",N348*M348)</f>
        <v/>
      </c>
      <c r="P348" s="51" t="str">
        <f aca="false">IF(OR(O348="",RATE=""),"",O348*RATE)</f>
        <v/>
      </c>
      <c r="Q348" s="42"/>
      <c r="R348" s="40"/>
      <c r="S348" s="40"/>
      <c r="T348" s="40"/>
      <c r="U348" s="40"/>
      <c r="V348" s="40"/>
      <c r="W348" s="40"/>
      <c r="X348" s="40"/>
      <c r="Y348" s="40"/>
      <c r="Z348" s="43"/>
      <c r="AA348" s="43"/>
      <c r="AB348" s="52"/>
      <c r="AC348" s="52"/>
      <c r="AD348" s="52"/>
      <c r="AE348" s="44" t="str">
        <f aca="false">IF(AND(U348="In scope",Z348&lt;&gt;"",J348&lt;&gt;"",N348&lt;&gt;""),Z348*IF(AA348="",J348,AA348)*M348/1000,"")</f>
        <v/>
      </c>
      <c r="AF348" s="44" t="str">
        <f aca="false">IF(AE348="","",O348-AE348)</f>
        <v/>
      </c>
      <c r="AG348" s="46" t="str">
        <f aca="false">IF(AE348="","",N348-Z348*IF(AA348="",J348,AA348)/1000)</f>
        <v/>
      </c>
      <c r="AH348" s="51" t="str">
        <f aca="false">IF(OR(AF348="",RATE=""),"",AF348*RATE)</f>
        <v/>
      </c>
      <c r="AI348" s="51" t="str">
        <f aca="false">IF(AE348="","",IF(AA348="",J348,AA348)*(N(AB348)+N(AC348)))</f>
        <v/>
      </c>
      <c r="AJ348" s="51" t="str">
        <f aca="false">IF(AE348="","",IF(AA348="",J348,AA348)*N(AD348))</f>
        <v/>
      </c>
      <c r="AK348" s="51" t="str">
        <f aca="false">IF(AE348="","",AI348-AJ348)</f>
        <v/>
      </c>
      <c r="AL348" s="53" t="str">
        <f aca="false">IF(OR(AK348="",AH348="",N(AH348)&lt;=0),"",AK348/AH348)</f>
        <v/>
      </c>
    </row>
    <row r="349" customFormat="false" ht="15" hidden="false" customHeight="false" outlineLevel="0" collapsed="false">
      <c r="A349" s="45" t="str">
        <f aca="false">IF(AND(B349="",D349=""),"",ROW()-5)</f>
        <v/>
      </c>
      <c r="B349" s="40"/>
      <c r="C349" s="50" t="str">
        <f aca="false">IF(B349="","",IFERROR(INDEX(Spaces!$A$6:$A$105,MATCH($B349,SPACE_NAMES,0)),""))</f>
        <v/>
      </c>
      <c r="D349" s="40"/>
      <c r="E349" s="40"/>
      <c r="F349" s="40"/>
      <c r="G349" s="45" t="str">
        <f aca="false">IF(D349="","",IFERROR(INDEX(FX_WATTS,MATCH(D349,FX_NAMES,0)),""))</f>
        <v/>
      </c>
      <c r="H349" s="43"/>
      <c r="I349" s="45" t="str">
        <f aca="false">IF(H349&lt;&gt;"",H349,G349)</f>
        <v/>
      </c>
      <c r="J349" s="43"/>
      <c r="K349" s="42"/>
      <c r="L349" s="43"/>
      <c r="M349" s="44" t="str">
        <f aca="false">IF(J349="","",IF(K349&lt;&gt;"",K349,N(IFERROR(INDEX(Spaces!$F$6:$F$105,MATCH($B349,SPACE_NAMES,0)),0)))*IF(L349&lt;&gt;"",L349,N(IFERROR(INDEX(Spaces!$G$6:$G$105,MATCH($B349,SPACE_NAMES,0)),0))))</f>
        <v/>
      </c>
      <c r="N349" s="46" t="str">
        <f aca="false">IF(OR(J349="",I349=""),"",I349*J349/1000)</f>
        <v/>
      </c>
      <c r="O349" s="44" t="str">
        <f aca="false">IF(N349="","",N349*M349)</f>
        <v/>
      </c>
      <c r="P349" s="51" t="str">
        <f aca="false">IF(OR(O349="",RATE=""),"",O349*RATE)</f>
        <v/>
      </c>
      <c r="Q349" s="42"/>
      <c r="R349" s="40"/>
      <c r="S349" s="40"/>
      <c r="T349" s="40"/>
      <c r="U349" s="40"/>
      <c r="V349" s="40"/>
      <c r="W349" s="40"/>
      <c r="X349" s="40"/>
      <c r="Y349" s="40"/>
      <c r="Z349" s="43"/>
      <c r="AA349" s="43"/>
      <c r="AB349" s="52"/>
      <c r="AC349" s="52"/>
      <c r="AD349" s="52"/>
      <c r="AE349" s="44" t="str">
        <f aca="false">IF(AND(U349="In scope",Z349&lt;&gt;"",J349&lt;&gt;"",N349&lt;&gt;""),Z349*IF(AA349="",J349,AA349)*M349/1000,"")</f>
        <v/>
      </c>
      <c r="AF349" s="44" t="str">
        <f aca="false">IF(AE349="","",O349-AE349)</f>
        <v/>
      </c>
      <c r="AG349" s="46" t="str">
        <f aca="false">IF(AE349="","",N349-Z349*IF(AA349="",J349,AA349)/1000)</f>
        <v/>
      </c>
      <c r="AH349" s="51" t="str">
        <f aca="false">IF(OR(AF349="",RATE=""),"",AF349*RATE)</f>
        <v/>
      </c>
      <c r="AI349" s="51" t="str">
        <f aca="false">IF(AE349="","",IF(AA349="",J349,AA349)*(N(AB349)+N(AC349)))</f>
        <v/>
      </c>
      <c r="AJ349" s="51" t="str">
        <f aca="false">IF(AE349="","",IF(AA349="",J349,AA349)*N(AD349))</f>
        <v/>
      </c>
      <c r="AK349" s="51" t="str">
        <f aca="false">IF(AE349="","",AI349-AJ349)</f>
        <v/>
      </c>
      <c r="AL349" s="53" t="str">
        <f aca="false">IF(OR(AK349="",AH349="",N(AH349)&lt;=0),"",AK349/AH349)</f>
        <v/>
      </c>
    </row>
    <row r="350" customFormat="false" ht="15" hidden="false" customHeight="false" outlineLevel="0" collapsed="false">
      <c r="A350" s="45" t="str">
        <f aca="false">IF(AND(B350="",D350=""),"",ROW()-5)</f>
        <v/>
      </c>
      <c r="B350" s="40"/>
      <c r="C350" s="50" t="str">
        <f aca="false">IF(B350="","",IFERROR(INDEX(Spaces!$A$6:$A$105,MATCH($B350,SPACE_NAMES,0)),""))</f>
        <v/>
      </c>
      <c r="D350" s="40"/>
      <c r="E350" s="40"/>
      <c r="F350" s="40"/>
      <c r="G350" s="45" t="str">
        <f aca="false">IF(D350="","",IFERROR(INDEX(FX_WATTS,MATCH(D350,FX_NAMES,0)),""))</f>
        <v/>
      </c>
      <c r="H350" s="43"/>
      <c r="I350" s="45" t="str">
        <f aca="false">IF(H350&lt;&gt;"",H350,G350)</f>
        <v/>
      </c>
      <c r="J350" s="43"/>
      <c r="K350" s="42"/>
      <c r="L350" s="43"/>
      <c r="M350" s="44" t="str">
        <f aca="false">IF(J350="","",IF(K350&lt;&gt;"",K350,N(IFERROR(INDEX(Spaces!$F$6:$F$105,MATCH($B350,SPACE_NAMES,0)),0)))*IF(L350&lt;&gt;"",L350,N(IFERROR(INDEX(Spaces!$G$6:$G$105,MATCH($B350,SPACE_NAMES,0)),0))))</f>
        <v/>
      </c>
      <c r="N350" s="46" t="str">
        <f aca="false">IF(OR(J350="",I350=""),"",I350*J350/1000)</f>
        <v/>
      </c>
      <c r="O350" s="44" t="str">
        <f aca="false">IF(N350="","",N350*M350)</f>
        <v/>
      </c>
      <c r="P350" s="51" t="str">
        <f aca="false">IF(OR(O350="",RATE=""),"",O350*RATE)</f>
        <v/>
      </c>
      <c r="Q350" s="42"/>
      <c r="R350" s="40"/>
      <c r="S350" s="40"/>
      <c r="T350" s="40"/>
      <c r="U350" s="40"/>
      <c r="V350" s="40"/>
      <c r="W350" s="40"/>
      <c r="X350" s="40"/>
      <c r="Y350" s="40"/>
      <c r="Z350" s="43"/>
      <c r="AA350" s="43"/>
      <c r="AB350" s="52"/>
      <c r="AC350" s="52"/>
      <c r="AD350" s="52"/>
      <c r="AE350" s="44" t="str">
        <f aca="false">IF(AND(U350="In scope",Z350&lt;&gt;"",J350&lt;&gt;"",N350&lt;&gt;""),Z350*IF(AA350="",J350,AA350)*M350/1000,"")</f>
        <v/>
      </c>
      <c r="AF350" s="44" t="str">
        <f aca="false">IF(AE350="","",O350-AE350)</f>
        <v/>
      </c>
      <c r="AG350" s="46" t="str">
        <f aca="false">IF(AE350="","",N350-Z350*IF(AA350="",J350,AA350)/1000)</f>
        <v/>
      </c>
      <c r="AH350" s="51" t="str">
        <f aca="false">IF(OR(AF350="",RATE=""),"",AF350*RATE)</f>
        <v/>
      </c>
      <c r="AI350" s="51" t="str">
        <f aca="false">IF(AE350="","",IF(AA350="",J350,AA350)*(N(AB350)+N(AC350)))</f>
        <v/>
      </c>
      <c r="AJ350" s="51" t="str">
        <f aca="false">IF(AE350="","",IF(AA350="",J350,AA350)*N(AD350))</f>
        <v/>
      </c>
      <c r="AK350" s="51" t="str">
        <f aca="false">IF(AE350="","",AI350-AJ350)</f>
        <v/>
      </c>
      <c r="AL350" s="53" t="str">
        <f aca="false">IF(OR(AK350="",AH350="",N(AH350)&lt;=0),"",AK350/AH350)</f>
        <v/>
      </c>
    </row>
    <row r="351" customFormat="false" ht="15" hidden="false" customHeight="false" outlineLevel="0" collapsed="false">
      <c r="A351" s="45" t="str">
        <f aca="false">IF(AND(B351="",D351=""),"",ROW()-5)</f>
        <v/>
      </c>
      <c r="B351" s="40"/>
      <c r="C351" s="50" t="str">
        <f aca="false">IF(B351="","",IFERROR(INDEX(Spaces!$A$6:$A$105,MATCH($B351,SPACE_NAMES,0)),""))</f>
        <v/>
      </c>
      <c r="D351" s="40"/>
      <c r="E351" s="40"/>
      <c r="F351" s="40"/>
      <c r="G351" s="45" t="str">
        <f aca="false">IF(D351="","",IFERROR(INDEX(FX_WATTS,MATCH(D351,FX_NAMES,0)),""))</f>
        <v/>
      </c>
      <c r="H351" s="43"/>
      <c r="I351" s="45" t="str">
        <f aca="false">IF(H351&lt;&gt;"",H351,G351)</f>
        <v/>
      </c>
      <c r="J351" s="43"/>
      <c r="K351" s="42"/>
      <c r="L351" s="43"/>
      <c r="M351" s="44" t="str">
        <f aca="false">IF(J351="","",IF(K351&lt;&gt;"",K351,N(IFERROR(INDEX(Spaces!$F$6:$F$105,MATCH($B351,SPACE_NAMES,0)),0)))*IF(L351&lt;&gt;"",L351,N(IFERROR(INDEX(Spaces!$G$6:$G$105,MATCH($B351,SPACE_NAMES,0)),0))))</f>
        <v/>
      </c>
      <c r="N351" s="46" t="str">
        <f aca="false">IF(OR(J351="",I351=""),"",I351*J351/1000)</f>
        <v/>
      </c>
      <c r="O351" s="44" t="str">
        <f aca="false">IF(N351="","",N351*M351)</f>
        <v/>
      </c>
      <c r="P351" s="51" t="str">
        <f aca="false">IF(OR(O351="",RATE=""),"",O351*RATE)</f>
        <v/>
      </c>
      <c r="Q351" s="42"/>
      <c r="R351" s="40"/>
      <c r="S351" s="40"/>
      <c r="T351" s="40"/>
      <c r="U351" s="40"/>
      <c r="V351" s="40"/>
      <c r="W351" s="40"/>
      <c r="X351" s="40"/>
      <c r="Y351" s="40"/>
      <c r="Z351" s="43"/>
      <c r="AA351" s="43"/>
      <c r="AB351" s="52"/>
      <c r="AC351" s="52"/>
      <c r="AD351" s="52"/>
      <c r="AE351" s="44" t="str">
        <f aca="false">IF(AND(U351="In scope",Z351&lt;&gt;"",J351&lt;&gt;"",N351&lt;&gt;""),Z351*IF(AA351="",J351,AA351)*M351/1000,"")</f>
        <v/>
      </c>
      <c r="AF351" s="44" t="str">
        <f aca="false">IF(AE351="","",O351-AE351)</f>
        <v/>
      </c>
      <c r="AG351" s="46" t="str">
        <f aca="false">IF(AE351="","",N351-Z351*IF(AA351="",J351,AA351)/1000)</f>
        <v/>
      </c>
      <c r="AH351" s="51" t="str">
        <f aca="false">IF(OR(AF351="",RATE=""),"",AF351*RATE)</f>
        <v/>
      </c>
      <c r="AI351" s="51" t="str">
        <f aca="false">IF(AE351="","",IF(AA351="",J351,AA351)*(N(AB351)+N(AC351)))</f>
        <v/>
      </c>
      <c r="AJ351" s="51" t="str">
        <f aca="false">IF(AE351="","",IF(AA351="",J351,AA351)*N(AD351))</f>
        <v/>
      </c>
      <c r="AK351" s="51" t="str">
        <f aca="false">IF(AE351="","",AI351-AJ351)</f>
        <v/>
      </c>
      <c r="AL351" s="53" t="str">
        <f aca="false">IF(OR(AK351="",AH351="",N(AH351)&lt;=0),"",AK351/AH351)</f>
        <v/>
      </c>
    </row>
    <row r="352" customFormat="false" ht="15" hidden="false" customHeight="false" outlineLevel="0" collapsed="false">
      <c r="A352" s="45" t="str">
        <f aca="false">IF(AND(B352="",D352=""),"",ROW()-5)</f>
        <v/>
      </c>
      <c r="B352" s="40"/>
      <c r="C352" s="50" t="str">
        <f aca="false">IF(B352="","",IFERROR(INDEX(Spaces!$A$6:$A$105,MATCH($B352,SPACE_NAMES,0)),""))</f>
        <v/>
      </c>
      <c r="D352" s="40"/>
      <c r="E352" s="40"/>
      <c r="F352" s="40"/>
      <c r="G352" s="45" t="str">
        <f aca="false">IF(D352="","",IFERROR(INDEX(FX_WATTS,MATCH(D352,FX_NAMES,0)),""))</f>
        <v/>
      </c>
      <c r="H352" s="43"/>
      <c r="I352" s="45" t="str">
        <f aca="false">IF(H352&lt;&gt;"",H352,G352)</f>
        <v/>
      </c>
      <c r="J352" s="43"/>
      <c r="K352" s="42"/>
      <c r="L352" s="43"/>
      <c r="M352" s="44" t="str">
        <f aca="false">IF(J352="","",IF(K352&lt;&gt;"",K352,N(IFERROR(INDEX(Spaces!$F$6:$F$105,MATCH($B352,SPACE_NAMES,0)),0)))*IF(L352&lt;&gt;"",L352,N(IFERROR(INDEX(Spaces!$G$6:$G$105,MATCH($B352,SPACE_NAMES,0)),0))))</f>
        <v/>
      </c>
      <c r="N352" s="46" t="str">
        <f aca="false">IF(OR(J352="",I352=""),"",I352*J352/1000)</f>
        <v/>
      </c>
      <c r="O352" s="44" t="str">
        <f aca="false">IF(N352="","",N352*M352)</f>
        <v/>
      </c>
      <c r="P352" s="51" t="str">
        <f aca="false">IF(OR(O352="",RATE=""),"",O352*RATE)</f>
        <v/>
      </c>
      <c r="Q352" s="42"/>
      <c r="R352" s="40"/>
      <c r="S352" s="40"/>
      <c r="T352" s="40"/>
      <c r="U352" s="40"/>
      <c r="V352" s="40"/>
      <c r="W352" s="40"/>
      <c r="X352" s="40"/>
      <c r="Y352" s="40"/>
      <c r="Z352" s="43"/>
      <c r="AA352" s="43"/>
      <c r="AB352" s="52"/>
      <c r="AC352" s="52"/>
      <c r="AD352" s="52"/>
      <c r="AE352" s="44" t="str">
        <f aca="false">IF(AND(U352="In scope",Z352&lt;&gt;"",J352&lt;&gt;"",N352&lt;&gt;""),Z352*IF(AA352="",J352,AA352)*M352/1000,"")</f>
        <v/>
      </c>
      <c r="AF352" s="44" t="str">
        <f aca="false">IF(AE352="","",O352-AE352)</f>
        <v/>
      </c>
      <c r="AG352" s="46" t="str">
        <f aca="false">IF(AE352="","",N352-Z352*IF(AA352="",J352,AA352)/1000)</f>
        <v/>
      </c>
      <c r="AH352" s="51" t="str">
        <f aca="false">IF(OR(AF352="",RATE=""),"",AF352*RATE)</f>
        <v/>
      </c>
      <c r="AI352" s="51" t="str">
        <f aca="false">IF(AE352="","",IF(AA352="",J352,AA352)*(N(AB352)+N(AC352)))</f>
        <v/>
      </c>
      <c r="AJ352" s="51" t="str">
        <f aca="false">IF(AE352="","",IF(AA352="",J352,AA352)*N(AD352))</f>
        <v/>
      </c>
      <c r="AK352" s="51" t="str">
        <f aca="false">IF(AE352="","",AI352-AJ352)</f>
        <v/>
      </c>
      <c r="AL352" s="53" t="str">
        <f aca="false">IF(OR(AK352="",AH352="",N(AH352)&lt;=0),"",AK352/AH352)</f>
        <v/>
      </c>
    </row>
    <row r="353" customFormat="false" ht="15" hidden="false" customHeight="false" outlineLevel="0" collapsed="false">
      <c r="A353" s="45" t="str">
        <f aca="false">IF(AND(B353="",D353=""),"",ROW()-5)</f>
        <v/>
      </c>
      <c r="B353" s="40"/>
      <c r="C353" s="50" t="str">
        <f aca="false">IF(B353="","",IFERROR(INDEX(Spaces!$A$6:$A$105,MATCH($B353,SPACE_NAMES,0)),""))</f>
        <v/>
      </c>
      <c r="D353" s="40"/>
      <c r="E353" s="40"/>
      <c r="F353" s="40"/>
      <c r="G353" s="45" t="str">
        <f aca="false">IF(D353="","",IFERROR(INDEX(FX_WATTS,MATCH(D353,FX_NAMES,0)),""))</f>
        <v/>
      </c>
      <c r="H353" s="43"/>
      <c r="I353" s="45" t="str">
        <f aca="false">IF(H353&lt;&gt;"",H353,G353)</f>
        <v/>
      </c>
      <c r="J353" s="43"/>
      <c r="K353" s="42"/>
      <c r="L353" s="43"/>
      <c r="M353" s="44" t="str">
        <f aca="false">IF(J353="","",IF(K353&lt;&gt;"",K353,N(IFERROR(INDEX(Spaces!$F$6:$F$105,MATCH($B353,SPACE_NAMES,0)),0)))*IF(L353&lt;&gt;"",L353,N(IFERROR(INDEX(Spaces!$G$6:$G$105,MATCH($B353,SPACE_NAMES,0)),0))))</f>
        <v/>
      </c>
      <c r="N353" s="46" t="str">
        <f aca="false">IF(OR(J353="",I353=""),"",I353*J353/1000)</f>
        <v/>
      </c>
      <c r="O353" s="44" t="str">
        <f aca="false">IF(N353="","",N353*M353)</f>
        <v/>
      </c>
      <c r="P353" s="51" t="str">
        <f aca="false">IF(OR(O353="",RATE=""),"",O353*RATE)</f>
        <v/>
      </c>
      <c r="Q353" s="42"/>
      <c r="R353" s="40"/>
      <c r="S353" s="40"/>
      <c r="T353" s="40"/>
      <c r="U353" s="40"/>
      <c r="V353" s="40"/>
      <c r="W353" s="40"/>
      <c r="X353" s="40"/>
      <c r="Y353" s="40"/>
      <c r="Z353" s="43"/>
      <c r="AA353" s="43"/>
      <c r="AB353" s="52"/>
      <c r="AC353" s="52"/>
      <c r="AD353" s="52"/>
      <c r="AE353" s="44" t="str">
        <f aca="false">IF(AND(U353="In scope",Z353&lt;&gt;"",J353&lt;&gt;"",N353&lt;&gt;""),Z353*IF(AA353="",J353,AA353)*M353/1000,"")</f>
        <v/>
      </c>
      <c r="AF353" s="44" t="str">
        <f aca="false">IF(AE353="","",O353-AE353)</f>
        <v/>
      </c>
      <c r="AG353" s="46" t="str">
        <f aca="false">IF(AE353="","",N353-Z353*IF(AA353="",J353,AA353)/1000)</f>
        <v/>
      </c>
      <c r="AH353" s="51" t="str">
        <f aca="false">IF(OR(AF353="",RATE=""),"",AF353*RATE)</f>
        <v/>
      </c>
      <c r="AI353" s="51" t="str">
        <f aca="false">IF(AE353="","",IF(AA353="",J353,AA353)*(N(AB353)+N(AC353)))</f>
        <v/>
      </c>
      <c r="AJ353" s="51" t="str">
        <f aca="false">IF(AE353="","",IF(AA353="",J353,AA353)*N(AD353))</f>
        <v/>
      </c>
      <c r="AK353" s="51" t="str">
        <f aca="false">IF(AE353="","",AI353-AJ353)</f>
        <v/>
      </c>
      <c r="AL353" s="53" t="str">
        <f aca="false">IF(OR(AK353="",AH353="",N(AH353)&lt;=0),"",AK353/AH353)</f>
        <v/>
      </c>
    </row>
    <row r="354" customFormat="false" ht="15" hidden="false" customHeight="false" outlineLevel="0" collapsed="false">
      <c r="A354" s="45" t="str">
        <f aca="false">IF(AND(B354="",D354=""),"",ROW()-5)</f>
        <v/>
      </c>
      <c r="B354" s="40"/>
      <c r="C354" s="50" t="str">
        <f aca="false">IF(B354="","",IFERROR(INDEX(Spaces!$A$6:$A$105,MATCH($B354,SPACE_NAMES,0)),""))</f>
        <v/>
      </c>
      <c r="D354" s="40"/>
      <c r="E354" s="40"/>
      <c r="F354" s="40"/>
      <c r="G354" s="45" t="str">
        <f aca="false">IF(D354="","",IFERROR(INDEX(FX_WATTS,MATCH(D354,FX_NAMES,0)),""))</f>
        <v/>
      </c>
      <c r="H354" s="43"/>
      <c r="I354" s="45" t="str">
        <f aca="false">IF(H354&lt;&gt;"",H354,G354)</f>
        <v/>
      </c>
      <c r="J354" s="43"/>
      <c r="K354" s="42"/>
      <c r="L354" s="43"/>
      <c r="M354" s="44" t="str">
        <f aca="false">IF(J354="","",IF(K354&lt;&gt;"",K354,N(IFERROR(INDEX(Spaces!$F$6:$F$105,MATCH($B354,SPACE_NAMES,0)),0)))*IF(L354&lt;&gt;"",L354,N(IFERROR(INDEX(Spaces!$G$6:$G$105,MATCH($B354,SPACE_NAMES,0)),0))))</f>
        <v/>
      </c>
      <c r="N354" s="46" t="str">
        <f aca="false">IF(OR(J354="",I354=""),"",I354*J354/1000)</f>
        <v/>
      </c>
      <c r="O354" s="44" t="str">
        <f aca="false">IF(N354="","",N354*M354)</f>
        <v/>
      </c>
      <c r="P354" s="51" t="str">
        <f aca="false">IF(OR(O354="",RATE=""),"",O354*RATE)</f>
        <v/>
      </c>
      <c r="Q354" s="42"/>
      <c r="R354" s="40"/>
      <c r="S354" s="40"/>
      <c r="T354" s="40"/>
      <c r="U354" s="40"/>
      <c r="V354" s="40"/>
      <c r="W354" s="40"/>
      <c r="X354" s="40"/>
      <c r="Y354" s="40"/>
      <c r="Z354" s="43"/>
      <c r="AA354" s="43"/>
      <c r="AB354" s="52"/>
      <c r="AC354" s="52"/>
      <c r="AD354" s="52"/>
      <c r="AE354" s="44" t="str">
        <f aca="false">IF(AND(U354="In scope",Z354&lt;&gt;"",J354&lt;&gt;"",N354&lt;&gt;""),Z354*IF(AA354="",J354,AA354)*M354/1000,"")</f>
        <v/>
      </c>
      <c r="AF354" s="44" t="str">
        <f aca="false">IF(AE354="","",O354-AE354)</f>
        <v/>
      </c>
      <c r="AG354" s="46" t="str">
        <f aca="false">IF(AE354="","",N354-Z354*IF(AA354="",J354,AA354)/1000)</f>
        <v/>
      </c>
      <c r="AH354" s="51" t="str">
        <f aca="false">IF(OR(AF354="",RATE=""),"",AF354*RATE)</f>
        <v/>
      </c>
      <c r="AI354" s="51" t="str">
        <f aca="false">IF(AE354="","",IF(AA354="",J354,AA354)*(N(AB354)+N(AC354)))</f>
        <v/>
      </c>
      <c r="AJ354" s="51" t="str">
        <f aca="false">IF(AE354="","",IF(AA354="",J354,AA354)*N(AD354))</f>
        <v/>
      </c>
      <c r="AK354" s="51" t="str">
        <f aca="false">IF(AE354="","",AI354-AJ354)</f>
        <v/>
      </c>
      <c r="AL354" s="53" t="str">
        <f aca="false">IF(OR(AK354="",AH354="",N(AH354)&lt;=0),"",AK354/AH354)</f>
        <v/>
      </c>
    </row>
    <row r="355" customFormat="false" ht="15" hidden="false" customHeight="false" outlineLevel="0" collapsed="false">
      <c r="A355" s="45" t="str">
        <f aca="false">IF(AND(B355="",D355=""),"",ROW()-5)</f>
        <v/>
      </c>
      <c r="B355" s="40"/>
      <c r="C355" s="50" t="str">
        <f aca="false">IF(B355="","",IFERROR(INDEX(Spaces!$A$6:$A$105,MATCH($B355,SPACE_NAMES,0)),""))</f>
        <v/>
      </c>
      <c r="D355" s="40"/>
      <c r="E355" s="40"/>
      <c r="F355" s="40"/>
      <c r="G355" s="45" t="str">
        <f aca="false">IF(D355="","",IFERROR(INDEX(FX_WATTS,MATCH(D355,FX_NAMES,0)),""))</f>
        <v/>
      </c>
      <c r="H355" s="43"/>
      <c r="I355" s="45" t="str">
        <f aca="false">IF(H355&lt;&gt;"",H355,G355)</f>
        <v/>
      </c>
      <c r="J355" s="43"/>
      <c r="K355" s="42"/>
      <c r="L355" s="43"/>
      <c r="M355" s="44" t="str">
        <f aca="false">IF(J355="","",IF(K355&lt;&gt;"",K355,N(IFERROR(INDEX(Spaces!$F$6:$F$105,MATCH($B355,SPACE_NAMES,0)),0)))*IF(L355&lt;&gt;"",L355,N(IFERROR(INDEX(Spaces!$G$6:$G$105,MATCH($B355,SPACE_NAMES,0)),0))))</f>
        <v/>
      </c>
      <c r="N355" s="46" t="str">
        <f aca="false">IF(OR(J355="",I355=""),"",I355*J355/1000)</f>
        <v/>
      </c>
      <c r="O355" s="44" t="str">
        <f aca="false">IF(N355="","",N355*M355)</f>
        <v/>
      </c>
      <c r="P355" s="51" t="str">
        <f aca="false">IF(OR(O355="",RATE=""),"",O355*RATE)</f>
        <v/>
      </c>
      <c r="Q355" s="42"/>
      <c r="R355" s="40"/>
      <c r="S355" s="40"/>
      <c r="T355" s="40"/>
      <c r="U355" s="40"/>
      <c r="V355" s="40"/>
      <c r="W355" s="40"/>
      <c r="X355" s="40"/>
      <c r="Y355" s="40"/>
      <c r="Z355" s="43"/>
      <c r="AA355" s="43"/>
      <c r="AB355" s="52"/>
      <c r="AC355" s="52"/>
      <c r="AD355" s="52"/>
      <c r="AE355" s="44" t="str">
        <f aca="false">IF(AND(U355="In scope",Z355&lt;&gt;"",J355&lt;&gt;"",N355&lt;&gt;""),Z355*IF(AA355="",J355,AA355)*M355/1000,"")</f>
        <v/>
      </c>
      <c r="AF355" s="44" t="str">
        <f aca="false">IF(AE355="","",O355-AE355)</f>
        <v/>
      </c>
      <c r="AG355" s="46" t="str">
        <f aca="false">IF(AE355="","",N355-Z355*IF(AA355="",J355,AA355)/1000)</f>
        <v/>
      </c>
      <c r="AH355" s="51" t="str">
        <f aca="false">IF(OR(AF355="",RATE=""),"",AF355*RATE)</f>
        <v/>
      </c>
      <c r="AI355" s="51" t="str">
        <f aca="false">IF(AE355="","",IF(AA355="",J355,AA355)*(N(AB355)+N(AC355)))</f>
        <v/>
      </c>
      <c r="AJ355" s="51" t="str">
        <f aca="false">IF(AE355="","",IF(AA355="",J355,AA355)*N(AD355))</f>
        <v/>
      </c>
      <c r="AK355" s="51" t="str">
        <f aca="false">IF(AE355="","",AI355-AJ355)</f>
        <v/>
      </c>
      <c r="AL355" s="53" t="str">
        <f aca="false">IF(OR(AK355="",AH355="",N(AH355)&lt;=0),"",AK355/AH355)</f>
        <v/>
      </c>
    </row>
    <row r="356" customFormat="false" ht="15" hidden="false" customHeight="false" outlineLevel="0" collapsed="false">
      <c r="A356" s="45" t="str">
        <f aca="false">IF(AND(B356="",D356=""),"",ROW()-5)</f>
        <v/>
      </c>
      <c r="B356" s="40"/>
      <c r="C356" s="50" t="str">
        <f aca="false">IF(B356="","",IFERROR(INDEX(Spaces!$A$6:$A$105,MATCH($B356,SPACE_NAMES,0)),""))</f>
        <v/>
      </c>
      <c r="D356" s="40"/>
      <c r="E356" s="40"/>
      <c r="F356" s="40"/>
      <c r="G356" s="45" t="str">
        <f aca="false">IF(D356="","",IFERROR(INDEX(FX_WATTS,MATCH(D356,FX_NAMES,0)),""))</f>
        <v/>
      </c>
      <c r="H356" s="43"/>
      <c r="I356" s="45" t="str">
        <f aca="false">IF(H356&lt;&gt;"",H356,G356)</f>
        <v/>
      </c>
      <c r="J356" s="43"/>
      <c r="K356" s="42"/>
      <c r="L356" s="43"/>
      <c r="M356" s="44" t="str">
        <f aca="false">IF(J356="","",IF(K356&lt;&gt;"",K356,N(IFERROR(INDEX(Spaces!$F$6:$F$105,MATCH($B356,SPACE_NAMES,0)),0)))*IF(L356&lt;&gt;"",L356,N(IFERROR(INDEX(Spaces!$G$6:$G$105,MATCH($B356,SPACE_NAMES,0)),0))))</f>
        <v/>
      </c>
      <c r="N356" s="46" t="str">
        <f aca="false">IF(OR(J356="",I356=""),"",I356*J356/1000)</f>
        <v/>
      </c>
      <c r="O356" s="44" t="str">
        <f aca="false">IF(N356="","",N356*M356)</f>
        <v/>
      </c>
      <c r="P356" s="51" t="str">
        <f aca="false">IF(OR(O356="",RATE=""),"",O356*RATE)</f>
        <v/>
      </c>
      <c r="Q356" s="42"/>
      <c r="R356" s="40"/>
      <c r="S356" s="40"/>
      <c r="T356" s="40"/>
      <c r="U356" s="40"/>
      <c r="V356" s="40"/>
      <c r="W356" s="40"/>
      <c r="X356" s="40"/>
      <c r="Y356" s="40"/>
      <c r="Z356" s="43"/>
      <c r="AA356" s="43"/>
      <c r="AB356" s="52"/>
      <c r="AC356" s="52"/>
      <c r="AD356" s="52"/>
      <c r="AE356" s="44" t="str">
        <f aca="false">IF(AND(U356="In scope",Z356&lt;&gt;"",J356&lt;&gt;"",N356&lt;&gt;""),Z356*IF(AA356="",J356,AA356)*M356/1000,"")</f>
        <v/>
      </c>
      <c r="AF356" s="44" t="str">
        <f aca="false">IF(AE356="","",O356-AE356)</f>
        <v/>
      </c>
      <c r="AG356" s="46" t="str">
        <f aca="false">IF(AE356="","",N356-Z356*IF(AA356="",J356,AA356)/1000)</f>
        <v/>
      </c>
      <c r="AH356" s="51" t="str">
        <f aca="false">IF(OR(AF356="",RATE=""),"",AF356*RATE)</f>
        <v/>
      </c>
      <c r="AI356" s="51" t="str">
        <f aca="false">IF(AE356="","",IF(AA356="",J356,AA356)*(N(AB356)+N(AC356)))</f>
        <v/>
      </c>
      <c r="AJ356" s="51" t="str">
        <f aca="false">IF(AE356="","",IF(AA356="",J356,AA356)*N(AD356))</f>
        <v/>
      </c>
      <c r="AK356" s="51" t="str">
        <f aca="false">IF(AE356="","",AI356-AJ356)</f>
        <v/>
      </c>
      <c r="AL356" s="53" t="str">
        <f aca="false">IF(OR(AK356="",AH356="",N(AH356)&lt;=0),"",AK356/AH356)</f>
        <v/>
      </c>
    </row>
    <row r="357" customFormat="false" ht="15" hidden="false" customHeight="false" outlineLevel="0" collapsed="false">
      <c r="A357" s="45" t="str">
        <f aca="false">IF(AND(B357="",D357=""),"",ROW()-5)</f>
        <v/>
      </c>
      <c r="B357" s="40"/>
      <c r="C357" s="50" t="str">
        <f aca="false">IF(B357="","",IFERROR(INDEX(Spaces!$A$6:$A$105,MATCH($B357,SPACE_NAMES,0)),""))</f>
        <v/>
      </c>
      <c r="D357" s="40"/>
      <c r="E357" s="40"/>
      <c r="F357" s="40"/>
      <c r="G357" s="45" t="str">
        <f aca="false">IF(D357="","",IFERROR(INDEX(FX_WATTS,MATCH(D357,FX_NAMES,0)),""))</f>
        <v/>
      </c>
      <c r="H357" s="43"/>
      <c r="I357" s="45" t="str">
        <f aca="false">IF(H357&lt;&gt;"",H357,G357)</f>
        <v/>
      </c>
      <c r="J357" s="43"/>
      <c r="K357" s="42"/>
      <c r="L357" s="43"/>
      <c r="M357" s="44" t="str">
        <f aca="false">IF(J357="","",IF(K357&lt;&gt;"",K357,N(IFERROR(INDEX(Spaces!$F$6:$F$105,MATCH($B357,SPACE_NAMES,0)),0)))*IF(L357&lt;&gt;"",L357,N(IFERROR(INDEX(Spaces!$G$6:$G$105,MATCH($B357,SPACE_NAMES,0)),0))))</f>
        <v/>
      </c>
      <c r="N357" s="46" t="str">
        <f aca="false">IF(OR(J357="",I357=""),"",I357*J357/1000)</f>
        <v/>
      </c>
      <c r="O357" s="44" t="str">
        <f aca="false">IF(N357="","",N357*M357)</f>
        <v/>
      </c>
      <c r="P357" s="51" t="str">
        <f aca="false">IF(OR(O357="",RATE=""),"",O357*RATE)</f>
        <v/>
      </c>
      <c r="Q357" s="42"/>
      <c r="R357" s="40"/>
      <c r="S357" s="40"/>
      <c r="T357" s="40"/>
      <c r="U357" s="40"/>
      <c r="V357" s="40"/>
      <c r="W357" s="40"/>
      <c r="X357" s="40"/>
      <c r="Y357" s="40"/>
      <c r="Z357" s="43"/>
      <c r="AA357" s="43"/>
      <c r="AB357" s="52"/>
      <c r="AC357" s="52"/>
      <c r="AD357" s="52"/>
      <c r="AE357" s="44" t="str">
        <f aca="false">IF(AND(U357="In scope",Z357&lt;&gt;"",J357&lt;&gt;"",N357&lt;&gt;""),Z357*IF(AA357="",J357,AA357)*M357/1000,"")</f>
        <v/>
      </c>
      <c r="AF357" s="44" t="str">
        <f aca="false">IF(AE357="","",O357-AE357)</f>
        <v/>
      </c>
      <c r="AG357" s="46" t="str">
        <f aca="false">IF(AE357="","",N357-Z357*IF(AA357="",J357,AA357)/1000)</f>
        <v/>
      </c>
      <c r="AH357" s="51" t="str">
        <f aca="false">IF(OR(AF357="",RATE=""),"",AF357*RATE)</f>
        <v/>
      </c>
      <c r="AI357" s="51" t="str">
        <f aca="false">IF(AE357="","",IF(AA357="",J357,AA357)*(N(AB357)+N(AC357)))</f>
        <v/>
      </c>
      <c r="AJ357" s="51" t="str">
        <f aca="false">IF(AE357="","",IF(AA357="",J357,AA357)*N(AD357))</f>
        <v/>
      </c>
      <c r="AK357" s="51" t="str">
        <f aca="false">IF(AE357="","",AI357-AJ357)</f>
        <v/>
      </c>
      <c r="AL357" s="53" t="str">
        <f aca="false">IF(OR(AK357="",AH357="",N(AH357)&lt;=0),"",AK357/AH357)</f>
        <v/>
      </c>
    </row>
    <row r="358" customFormat="false" ht="15" hidden="false" customHeight="false" outlineLevel="0" collapsed="false">
      <c r="A358" s="45" t="str">
        <f aca="false">IF(AND(B358="",D358=""),"",ROW()-5)</f>
        <v/>
      </c>
      <c r="B358" s="40"/>
      <c r="C358" s="50" t="str">
        <f aca="false">IF(B358="","",IFERROR(INDEX(Spaces!$A$6:$A$105,MATCH($B358,SPACE_NAMES,0)),""))</f>
        <v/>
      </c>
      <c r="D358" s="40"/>
      <c r="E358" s="40"/>
      <c r="F358" s="40"/>
      <c r="G358" s="45" t="str">
        <f aca="false">IF(D358="","",IFERROR(INDEX(FX_WATTS,MATCH(D358,FX_NAMES,0)),""))</f>
        <v/>
      </c>
      <c r="H358" s="43"/>
      <c r="I358" s="45" t="str">
        <f aca="false">IF(H358&lt;&gt;"",H358,G358)</f>
        <v/>
      </c>
      <c r="J358" s="43"/>
      <c r="K358" s="42"/>
      <c r="L358" s="43"/>
      <c r="M358" s="44" t="str">
        <f aca="false">IF(J358="","",IF(K358&lt;&gt;"",K358,N(IFERROR(INDEX(Spaces!$F$6:$F$105,MATCH($B358,SPACE_NAMES,0)),0)))*IF(L358&lt;&gt;"",L358,N(IFERROR(INDEX(Spaces!$G$6:$G$105,MATCH($B358,SPACE_NAMES,0)),0))))</f>
        <v/>
      </c>
      <c r="N358" s="46" t="str">
        <f aca="false">IF(OR(J358="",I358=""),"",I358*J358/1000)</f>
        <v/>
      </c>
      <c r="O358" s="44" t="str">
        <f aca="false">IF(N358="","",N358*M358)</f>
        <v/>
      </c>
      <c r="P358" s="51" t="str">
        <f aca="false">IF(OR(O358="",RATE=""),"",O358*RATE)</f>
        <v/>
      </c>
      <c r="Q358" s="42"/>
      <c r="R358" s="40"/>
      <c r="S358" s="40"/>
      <c r="T358" s="40"/>
      <c r="U358" s="40"/>
      <c r="V358" s="40"/>
      <c r="W358" s="40"/>
      <c r="X358" s="40"/>
      <c r="Y358" s="40"/>
      <c r="Z358" s="43"/>
      <c r="AA358" s="43"/>
      <c r="AB358" s="52"/>
      <c r="AC358" s="52"/>
      <c r="AD358" s="52"/>
      <c r="AE358" s="44" t="str">
        <f aca="false">IF(AND(U358="In scope",Z358&lt;&gt;"",J358&lt;&gt;"",N358&lt;&gt;""),Z358*IF(AA358="",J358,AA358)*M358/1000,"")</f>
        <v/>
      </c>
      <c r="AF358" s="44" t="str">
        <f aca="false">IF(AE358="","",O358-AE358)</f>
        <v/>
      </c>
      <c r="AG358" s="46" t="str">
        <f aca="false">IF(AE358="","",N358-Z358*IF(AA358="",J358,AA358)/1000)</f>
        <v/>
      </c>
      <c r="AH358" s="51" t="str">
        <f aca="false">IF(OR(AF358="",RATE=""),"",AF358*RATE)</f>
        <v/>
      </c>
      <c r="AI358" s="51" t="str">
        <f aca="false">IF(AE358="","",IF(AA358="",J358,AA358)*(N(AB358)+N(AC358)))</f>
        <v/>
      </c>
      <c r="AJ358" s="51" t="str">
        <f aca="false">IF(AE358="","",IF(AA358="",J358,AA358)*N(AD358))</f>
        <v/>
      </c>
      <c r="AK358" s="51" t="str">
        <f aca="false">IF(AE358="","",AI358-AJ358)</f>
        <v/>
      </c>
      <c r="AL358" s="53" t="str">
        <f aca="false">IF(OR(AK358="",AH358="",N(AH358)&lt;=0),"",AK358/AH358)</f>
        <v/>
      </c>
    </row>
    <row r="359" customFormat="false" ht="15" hidden="false" customHeight="false" outlineLevel="0" collapsed="false">
      <c r="A359" s="45" t="str">
        <f aca="false">IF(AND(B359="",D359=""),"",ROW()-5)</f>
        <v/>
      </c>
      <c r="B359" s="40"/>
      <c r="C359" s="50" t="str">
        <f aca="false">IF(B359="","",IFERROR(INDEX(Spaces!$A$6:$A$105,MATCH($B359,SPACE_NAMES,0)),""))</f>
        <v/>
      </c>
      <c r="D359" s="40"/>
      <c r="E359" s="40"/>
      <c r="F359" s="40"/>
      <c r="G359" s="45" t="str">
        <f aca="false">IF(D359="","",IFERROR(INDEX(FX_WATTS,MATCH(D359,FX_NAMES,0)),""))</f>
        <v/>
      </c>
      <c r="H359" s="43"/>
      <c r="I359" s="45" t="str">
        <f aca="false">IF(H359&lt;&gt;"",H359,G359)</f>
        <v/>
      </c>
      <c r="J359" s="43"/>
      <c r="K359" s="42"/>
      <c r="L359" s="43"/>
      <c r="M359" s="44" t="str">
        <f aca="false">IF(J359="","",IF(K359&lt;&gt;"",K359,N(IFERROR(INDEX(Spaces!$F$6:$F$105,MATCH($B359,SPACE_NAMES,0)),0)))*IF(L359&lt;&gt;"",L359,N(IFERROR(INDEX(Spaces!$G$6:$G$105,MATCH($B359,SPACE_NAMES,0)),0))))</f>
        <v/>
      </c>
      <c r="N359" s="46" t="str">
        <f aca="false">IF(OR(J359="",I359=""),"",I359*J359/1000)</f>
        <v/>
      </c>
      <c r="O359" s="44" t="str">
        <f aca="false">IF(N359="","",N359*M359)</f>
        <v/>
      </c>
      <c r="P359" s="51" t="str">
        <f aca="false">IF(OR(O359="",RATE=""),"",O359*RATE)</f>
        <v/>
      </c>
      <c r="Q359" s="42"/>
      <c r="R359" s="40"/>
      <c r="S359" s="40"/>
      <c r="T359" s="40"/>
      <c r="U359" s="40"/>
      <c r="V359" s="40"/>
      <c r="W359" s="40"/>
      <c r="X359" s="40"/>
      <c r="Y359" s="40"/>
      <c r="Z359" s="43"/>
      <c r="AA359" s="43"/>
      <c r="AB359" s="52"/>
      <c r="AC359" s="52"/>
      <c r="AD359" s="52"/>
      <c r="AE359" s="44" t="str">
        <f aca="false">IF(AND(U359="In scope",Z359&lt;&gt;"",J359&lt;&gt;"",N359&lt;&gt;""),Z359*IF(AA359="",J359,AA359)*M359/1000,"")</f>
        <v/>
      </c>
      <c r="AF359" s="44" t="str">
        <f aca="false">IF(AE359="","",O359-AE359)</f>
        <v/>
      </c>
      <c r="AG359" s="46" t="str">
        <f aca="false">IF(AE359="","",N359-Z359*IF(AA359="",J359,AA359)/1000)</f>
        <v/>
      </c>
      <c r="AH359" s="51" t="str">
        <f aca="false">IF(OR(AF359="",RATE=""),"",AF359*RATE)</f>
        <v/>
      </c>
      <c r="AI359" s="51" t="str">
        <f aca="false">IF(AE359="","",IF(AA359="",J359,AA359)*(N(AB359)+N(AC359)))</f>
        <v/>
      </c>
      <c r="AJ359" s="51" t="str">
        <f aca="false">IF(AE359="","",IF(AA359="",J359,AA359)*N(AD359))</f>
        <v/>
      </c>
      <c r="AK359" s="51" t="str">
        <f aca="false">IF(AE359="","",AI359-AJ359)</f>
        <v/>
      </c>
      <c r="AL359" s="53" t="str">
        <f aca="false">IF(OR(AK359="",AH359="",N(AH359)&lt;=0),"",AK359/AH359)</f>
        <v/>
      </c>
    </row>
    <row r="360" customFormat="false" ht="15" hidden="false" customHeight="false" outlineLevel="0" collapsed="false">
      <c r="A360" s="45" t="str">
        <f aca="false">IF(AND(B360="",D360=""),"",ROW()-5)</f>
        <v/>
      </c>
      <c r="B360" s="40"/>
      <c r="C360" s="50" t="str">
        <f aca="false">IF(B360="","",IFERROR(INDEX(Spaces!$A$6:$A$105,MATCH($B360,SPACE_NAMES,0)),""))</f>
        <v/>
      </c>
      <c r="D360" s="40"/>
      <c r="E360" s="40"/>
      <c r="F360" s="40"/>
      <c r="G360" s="45" t="str">
        <f aca="false">IF(D360="","",IFERROR(INDEX(FX_WATTS,MATCH(D360,FX_NAMES,0)),""))</f>
        <v/>
      </c>
      <c r="H360" s="43"/>
      <c r="I360" s="45" t="str">
        <f aca="false">IF(H360&lt;&gt;"",H360,G360)</f>
        <v/>
      </c>
      <c r="J360" s="43"/>
      <c r="K360" s="42"/>
      <c r="L360" s="43"/>
      <c r="M360" s="44" t="str">
        <f aca="false">IF(J360="","",IF(K360&lt;&gt;"",K360,N(IFERROR(INDEX(Spaces!$F$6:$F$105,MATCH($B360,SPACE_NAMES,0)),0)))*IF(L360&lt;&gt;"",L360,N(IFERROR(INDEX(Spaces!$G$6:$G$105,MATCH($B360,SPACE_NAMES,0)),0))))</f>
        <v/>
      </c>
      <c r="N360" s="46" t="str">
        <f aca="false">IF(OR(J360="",I360=""),"",I360*J360/1000)</f>
        <v/>
      </c>
      <c r="O360" s="44" t="str">
        <f aca="false">IF(N360="","",N360*M360)</f>
        <v/>
      </c>
      <c r="P360" s="51" t="str">
        <f aca="false">IF(OR(O360="",RATE=""),"",O360*RATE)</f>
        <v/>
      </c>
      <c r="Q360" s="42"/>
      <c r="R360" s="40"/>
      <c r="S360" s="40"/>
      <c r="T360" s="40"/>
      <c r="U360" s="40"/>
      <c r="V360" s="40"/>
      <c r="W360" s="40"/>
      <c r="X360" s="40"/>
      <c r="Y360" s="40"/>
      <c r="Z360" s="43"/>
      <c r="AA360" s="43"/>
      <c r="AB360" s="52"/>
      <c r="AC360" s="52"/>
      <c r="AD360" s="52"/>
      <c r="AE360" s="44" t="str">
        <f aca="false">IF(AND(U360="In scope",Z360&lt;&gt;"",J360&lt;&gt;"",N360&lt;&gt;""),Z360*IF(AA360="",J360,AA360)*M360/1000,"")</f>
        <v/>
      </c>
      <c r="AF360" s="44" t="str">
        <f aca="false">IF(AE360="","",O360-AE360)</f>
        <v/>
      </c>
      <c r="AG360" s="46" t="str">
        <f aca="false">IF(AE360="","",N360-Z360*IF(AA360="",J360,AA360)/1000)</f>
        <v/>
      </c>
      <c r="AH360" s="51" t="str">
        <f aca="false">IF(OR(AF360="",RATE=""),"",AF360*RATE)</f>
        <v/>
      </c>
      <c r="AI360" s="51" t="str">
        <f aca="false">IF(AE360="","",IF(AA360="",J360,AA360)*(N(AB360)+N(AC360)))</f>
        <v/>
      </c>
      <c r="AJ360" s="51" t="str">
        <f aca="false">IF(AE360="","",IF(AA360="",J360,AA360)*N(AD360))</f>
        <v/>
      </c>
      <c r="AK360" s="51" t="str">
        <f aca="false">IF(AE360="","",AI360-AJ360)</f>
        <v/>
      </c>
      <c r="AL360" s="53" t="str">
        <f aca="false">IF(OR(AK360="",AH360="",N(AH360)&lt;=0),"",AK360/AH360)</f>
        <v/>
      </c>
    </row>
    <row r="361" customFormat="false" ht="15" hidden="false" customHeight="false" outlineLevel="0" collapsed="false">
      <c r="A361" s="45" t="str">
        <f aca="false">IF(AND(B361="",D361=""),"",ROW()-5)</f>
        <v/>
      </c>
      <c r="B361" s="40"/>
      <c r="C361" s="50" t="str">
        <f aca="false">IF(B361="","",IFERROR(INDEX(Spaces!$A$6:$A$105,MATCH($B361,SPACE_NAMES,0)),""))</f>
        <v/>
      </c>
      <c r="D361" s="40"/>
      <c r="E361" s="40"/>
      <c r="F361" s="40"/>
      <c r="G361" s="45" t="str">
        <f aca="false">IF(D361="","",IFERROR(INDEX(FX_WATTS,MATCH(D361,FX_NAMES,0)),""))</f>
        <v/>
      </c>
      <c r="H361" s="43"/>
      <c r="I361" s="45" t="str">
        <f aca="false">IF(H361&lt;&gt;"",H361,G361)</f>
        <v/>
      </c>
      <c r="J361" s="43"/>
      <c r="K361" s="42"/>
      <c r="L361" s="43"/>
      <c r="M361" s="44" t="str">
        <f aca="false">IF(J361="","",IF(K361&lt;&gt;"",K361,N(IFERROR(INDEX(Spaces!$F$6:$F$105,MATCH($B361,SPACE_NAMES,0)),0)))*IF(L361&lt;&gt;"",L361,N(IFERROR(INDEX(Spaces!$G$6:$G$105,MATCH($B361,SPACE_NAMES,0)),0))))</f>
        <v/>
      </c>
      <c r="N361" s="46" t="str">
        <f aca="false">IF(OR(J361="",I361=""),"",I361*J361/1000)</f>
        <v/>
      </c>
      <c r="O361" s="44" t="str">
        <f aca="false">IF(N361="","",N361*M361)</f>
        <v/>
      </c>
      <c r="P361" s="51" t="str">
        <f aca="false">IF(OR(O361="",RATE=""),"",O361*RATE)</f>
        <v/>
      </c>
      <c r="Q361" s="42"/>
      <c r="R361" s="40"/>
      <c r="S361" s="40"/>
      <c r="T361" s="40"/>
      <c r="U361" s="40"/>
      <c r="V361" s="40"/>
      <c r="W361" s="40"/>
      <c r="X361" s="40"/>
      <c r="Y361" s="40"/>
      <c r="Z361" s="43"/>
      <c r="AA361" s="43"/>
      <c r="AB361" s="52"/>
      <c r="AC361" s="52"/>
      <c r="AD361" s="52"/>
      <c r="AE361" s="44" t="str">
        <f aca="false">IF(AND(U361="In scope",Z361&lt;&gt;"",J361&lt;&gt;"",N361&lt;&gt;""),Z361*IF(AA361="",J361,AA361)*M361/1000,"")</f>
        <v/>
      </c>
      <c r="AF361" s="44" t="str">
        <f aca="false">IF(AE361="","",O361-AE361)</f>
        <v/>
      </c>
      <c r="AG361" s="46" t="str">
        <f aca="false">IF(AE361="","",N361-Z361*IF(AA361="",J361,AA361)/1000)</f>
        <v/>
      </c>
      <c r="AH361" s="51" t="str">
        <f aca="false">IF(OR(AF361="",RATE=""),"",AF361*RATE)</f>
        <v/>
      </c>
      <c r="AI361" s="51" t="str">
        <f aca="false">IF(AE361="","",IF(AA361="",J361,AA361)*(N(AB361)+N(AC361)))</f>
        <v/>
      </c>
      <c r="AJ361" s="51" t="str">
        <f aca="false">IF(AE361="","",IF(AA361="",J361,AA361)*N(AD361))</f>
        <v/>
      </c>
      <c r="AK361" s="51" t="str">
        <f aca="false">IF(AE361="","",AI361-AJ361)</f>
        <v/>
      </c>
      <c r="AL361" s="53" t="str">
        <f aca="false">IF(OR(AK361="",AH361="",N(AH361)&lt;=0),"",AK361/AH361)</f>
        <v/>
      </c>
    </row>
    <row r="362" customFormat="false" ht="15" hidden="false" customHeight="false" outlineLevel="0" collapsed="false">
      <c r="A362" s="45" t="str">
        <f aca="false">IF(AND(B362="",D362=""),"",ROW()-5)</f>
        <v/>
      </c>
      <c r="B362" s="40"/>
      <c r="C362" s="50" t="str">
        <f aca="false">IF(B362="","",IFERROR(INDEX(Spaces!$A$6:$A$105,MATCH($B362,SPACE_NAMES,0)),""))</f>
        <v/>
      </c>
      <c r="D362" s="40"/>
      <c r="E362" s="40"/>
      <c r="F362" s="40"/>
      <c r="G362" s="45" t="str">
        <f aca="false">IF(D362="","",IFERROR(INDEX(FX_WATTS,MATCH(D362,FX_NAMES,0)),""))</f>
        <v/>
      </c>
      <c r="H362" s="43"/>
      <c r="I362" s="45" t="str">
        <f aca="false">IF(H362&lt;&gt;"",H362,G362)</f>
        <v/>
      </c>
      <c r="J362" s="43"/>
      <c r="K362" s="42"/>
      <c r="L362" s="43"/>
      <c r="M362" s="44" t="str">
        <f aca="false">IF(J362="","",IF(K362&lt;&gt;"",K362,N(IFERROR(INDEX(Spaces!$F$6:$F$105,MATCH($B362,SPACE_NAMES,0)),0)))*IF(L362&lt;&gt;"",L362,N(IFERROR(INDEX(Spaces!$G$6:$G$105,MATCH($B362,SPACE_NAMES,0)),0))))</f>
        <v/>
      </c>
      <c r="N362" s="46" t="str">
        <f aca="false">IF(OR(J362="",I362=""),"",I362*J362/1000)</f>
        <v/>
      </c>
      <c r="O362" s="44" t="str">
        <f aca="false">IF(N362="","",N362*M362)</f>
        <v/>
      </c>
      <c r="P362" s="51" t="str">
        <f aca="false">IF(OR(O362="",RATE=""),"",O362*RATE)</f>
        <v/>
      </c>
      <c r="Q362" s="42"/>
      <c r="R362" s="40"/>
      <c r="S362" s="40"/>
      <c r="T362" s="40"/>
      <c r="U362" s="40"/>
      <c r="V362" s="40"/>
      <c r="W362" s="40"/>
      <c r="X362" s="40"/>
      <c r="Y362" s="40"/>
      <c r="Z362" s="43"/>
      <c r="AA362" s="43"/>
      <c r="AB362" s="52"/>
      <c r="AC362" s="52"/>
      <c r="AD362" s="52"/>
      <c r="AE362" s="44" t="str">
        <f aca="false">IF(AND(U362="In scope",Z362&lt;&gt;"",J362&lt;&gt;"",N362&lt;&gt;""),Z362*IF(AA362="",J362,AA362)*M362/1000,"")</f>
        <v/>
      </c>
      <c r="AF362" s="44" t="str">
        <f aca="false">IF(AE362="","",O362-AE362)</f>
        <v/>
      </c>
      <c r="AG362" s="46" t="str">
        <f aca="false">IF(AE362="","",N362-Z362*IF(AA362="",J362,AA362)/1000)</f>
        <v/>
      </c>
      <c r="AH362" s="51" t="str">
        <f aca="false">IF(OR(AF362="",RATE=""),"",AF362*RATE)</f>
        <v/>
      </c>
      <c r="AI362" s="51" t="str">
        <f aca="false">IF(AE362="","",IF(AA362="",J362,AA362)*(N(AB362)+N(AC362)))</f>
        <v/>
      </c>
      <c r="AJ362" s="51" t="str">
        <f aca="false">IF(AE362="","",IF(AA362="",J362,AA362)*N(AD362))</f>
        <v/>
      </c>
      <c r="AK362" s="51" t="str">
        <f aca="false">IF(AE362="","",AI362-AJ362)</f>
        <v/>
      </c>
      <c r="AL362" s="53" t="str">
        <f aca="false">IF(OR(AK362="",AH362="",N(AH362)&lt;=0),"",AK362/AH362)</f>
        <v/>
      </c>
    </row>
    <row r="363" customFormat="false" ht="15" hidden="false" customHeight="false" outlineLevel="0" collapsed="false">
      <c r="A363" s="45" t="str">
        <f aca="false">IF(AND(B363="",D363=""),"",ROW()-5)</f>
        <v/>
      </c>
      <c r="B363" s="40"/>
      <c r="C363" s="50" t="str">
        <f aca="false">IF(B363="","",IFERROR(INDEX(Spaces!$A$6:$A$105,MATCH($B363,SPACE_NAMES,0)),""))</f>
        <v/>
      </c>
      <c r="D363" s="40"/>
      <c r="E363" s="40"/>
      <c r="F363" s="40"/>
      <c r="G363" s="45" t="str">
        <f aca="false">IF(D363="","",IFERROR(INDEX(FX_WATTS,MATCH(D363,FX_NAMES,0)),""))</f>
        <v/>
      </c>
      <c r="H363" s="43"/>
      <c r="I363" s="45" t="str">
        <f aca="false">IF(H363&lt;&gt;"",H363,G363)</f>
        <v/>
      </c>
      <c r="J363" s="43"/>
      <c r="K363" s="42"/>
      <c r="L363" s="43"/>
      <c r="M363" s="44" t="str">
        <f aca="false">IF(J363="","",IF(K363&lt;&gt;"",K363,N(IFERROR(INDEX(Spaces!$F$6:$F$105,MATCH($B363,SPACE_NAMES,0)),0)))*IF(L363&lt;&gt;"",L363,N(IFERROR(INDEX(Spaces!$G$6:$G$105,MATCH($B363,SPACE_NAMES,0)),0))))</f>
        <v/>
      </c>
      <c r="N363" s="46" t="str">
        <f aca="false">IF(OR(J363="",I363=""),"",I363*J363/1000)</f>
        <v/>
      </c>
      <c r="O363" s="44" t="str">
        <f aca="false">IF(N363="","",N363*M363)</f>
        <v/>
      </c>
      <c r="P363" s="51" t="str">
        <f aca="false">IF(OR(O363="",RATE=""),"",O363*RATE)</f>
        <v/>
      </c>
      <c r="Q363" s="42"/>
      <c r="R363" s="40"/>
      <c r="S363" s="40"/>
      <c r="T363" s="40"/>
      <c r="U363" s="40"/>
      <c r="V363" s="40"/>
      <c r="W363" s="40"/>
      <c r="X363" s="40"/>
      <c r="Y363" s="40"/>
      <c r="Z363" s="43"/>
      <c r="AA363" s="43"/>
      <c r="AB363" s="52"/>
      <c r="AC363" s="52"/>
      <c r="AD363" s="52"/>
      <c r="AE363" s="44" t="str">
        <f aca="false">IF(AND(U363="In scope",Z363&lt;&gt;"",J363&lt;&gt;"",N363&lt;&gt;""),Z363*IF(AA363="",J363,AA363)*M363/1000,"")</f>
        <v/>
      </c>
      <c r="AF363" s="44" t="str">
        <f aca="false">IF(AE363="","",O363-AE363)</f>
        <v/>
      </c>
      <c r="AG363" s="46" t="str">
        <f aca="false">IF(AE363="","",N363-Z363*IF(AA363="",J363,AA363)/1000)</f>
        <v/>
      </c>
      <c r="AH363" s="51" t="str">
        <f aca="false">IF(OR(AF363="",RATE=""),"",AF363*RATE)</f>
        <v/>
      </c>
      <c r="AI363" s="51" t="str">
        <f aca="false">IF(AE363="","",IF(AA363="",J363,AA363)*(N(AB363)+N(AC363)))</f>
        <v/>
      </c>
      <c r="AJ363" s="51" t="str">
        <f aca="false">IF(AE363="","",IF(AA363="",J363,AA363)*N(AD363))</f>
        <v/>
      </c>
      <c r="AK363" s="51" t="str">
        <f aca="false">IF(AE363="","",AI363-AJ363)</f>
        <v/>
      </c>
      <c r="AL363" s="53" t="str">
        <f aca="false">IF(OR(AK363="",AH363="",N(AH363)&lt;=0),"",AK363/AH363)</f>
        <v/>
      </c>
    </row>
    <row r="364" customFormat="false" ht="15" hidden="false" customHeight="false" outlineLevel="0" collapsed="false">
      <c r="A364" s="45" t="str">
        <f aca="false">IF(AND(B364="",D364=""),"",ROW()-5)</f>
        <v/>
      </c>
      <c r="B364" s="40"/>
      <c r="C364" s="50" t="str">
        <f aca="false">IF(B364="","",IFERROR(INDEX(Spaces!$A$6:$A$105,MATCH($B364,SPACE_NAMES,0)),""))</f>
        <v/>
      </c>
      <c r="D364" s="40"/>
      <c r="E364" s="40"/>
      <c r="F364" s="40"/>
      <c r="G364" s="45" t="str">
        <f aca="false">IF(D364="","",IFERROR(INDEX(FX_WATTS,MATCH(D364,FX_NAMES,0)),""))</f>
        <v/>
      </c>
      <c r="H364" s="43"/>
      <c r="I364" s="45" t="str">
        <f aca="false">IF(H364&lt;&gt;"",H364,G364)</f>
        <v/>
      </c>
      <c r="J364" s="43"/>
      <c r="K364" s="42"/>
      <c r="L364" s="43"/>
      <c r="M364" s="44" t="str">
        <f aca="false">IF(J364="","",IF(K364&lt;&gt;"",K364,N(IFERROR(INDEX(Spaces!$F$6:$F$105,MATCH($B364,SPACE_NAMES,0)),0)))*IF(L364&lt;&gt;"",L364,N(IFERROR(INDEX(Spaces!$G$6:$G$105,MATCH($B364,SPACE_NAMES,0)),0))))</f>
        <v/>
      </c>
      <c r="N364" s="46" t="str">
        <f aca="false">IF(OR(J364="",I364=""),"",I364*J364/1000)</f>
        <v/>
      </c>
      <c r="O364" s="44" t="str">
        <f aca="false">IF(N364="","",N364*M364)</f>
        <v/>
      </c>
      <c r="P364" s="51" t="str">
        <f aca="false">IF(OR(O364="",RATE=""),"",O364*RATE)</f>
        <v/>
      </c>
      <c r="Q364" s="42"/>
      <c r="R364" s="40"/>
      <c r="S364" s="40"/>
      <c r="T364" s="40"/>
      <c r="U364" s="40"/>
      <c r="V364" s="40"/>
      <c r="W364" s="40"/>
      <c r="X364" s="40"/>
      <c r="Y364" s="40"/>
      <c r="Z364" s="43"/>
      <c r="AA364" s="43"/>
      <c r="AB364" s="52"/>
      <c r="AC364" s="52"/>
      <c r="AD364" s="52"/>
      <c r="AE364" s="44" t="str">
        <f aca="false">IF(AND(U364="In scope",Z364&lt;&gt;"",J364&lt;&gt;"",N364&lt;&gt;""),Z364*IF(AA364="",J364,AA364)*M364/1000,"")</f>
        <v/>
      </c>
      <c r="AF364" s="44" t="str">
        <f aca="false">IF(AE364="","",O364-AE364)</f>
        <v/>
      </c>
      <c r="AG364" s="46" t="str">
        <f aca="false">IF(AE364="","",N364-Z364*IF(AA364="",J364,AA364)/1000)</f>
        <v/>
      </c>
      <c r="AH364" s="51" t="str">
        <f aca="false">IF(OR(AF364="",RATE=""),"",AF364*RATE)</f>
        <v/>
      </c>
      <c r="AI364" s="51" t="str">
        <f aca="false">IF(AE364="","",IF(AA364="",J364,AA364)*(N(AB364)+N(AC364)))</f>
        <v/>
      </c>
      <c r="AJ364" s="51" t="str">
        <f aca="false">IF(AE364="","",IF(AA364="",J364,AA364)*N(AD364))</f>
        <v/>
      </c>
      <c r="AK364" s="51" t="str">
        <f aca="false">IF(AE364="","",AI364-AJ364)</f>
        <v/>
      </c>
      <c r="AL364" s="53" t="str">
        <f aca="false">IF(OR(AK364="",AH364="",N(AH364)&lt;=0),"",AK364/AH364)</f>
        <v/>
      </c>
    </row>
    <row r="365" customFormat="false" ht="15" hidden="false" customHeight="false" outlineLevel="0" collapsed="false">
      <c r="A365" s="45" t="str">
        <f aca="false">IF(AND(B365="",D365=""),"",ROW()-5)</f>
        <v/>
      </c>
      <c r="B365" s="40"/>
      <c r="C365" s="50" t="str">
        <f aca="false">IF(B365="","",IFERROR(INDEX(Spaces!$A$6:$A$105,MATCH($B365,SPACE_NAMES,0)),""))</f>
        <v/>
      </c>
      <c r="D365" s="40"/>
      <c r="E365" s="40"/>
      <c r="F365" s="40"/>
      <c r="G365" s="45" t="str">
        <f aca="false">IF(D365="","",IFERROR(INDEX(FX_WATTS,MATCH(D365,FX_NAMES,0)),""))</f>
        <v/>
      </c>
      <c r="H365" s="43"/>
      <c r="I365" s="45" t="str">
        <f aca="false">IF(H365&lt;&gt;"",H365,G365)</f>
        <v/>
      </c>
      <c r="J365" s="43"/>
      <c r="K365" s="42"/>
      <c r="L365" s="43"/>
      <c r="M365" s="44" t="str">
        <f aca="false">IF(J365="","",IF(K365&lt;&gt;"",K365,N(IFERROR(INDEX(Spaces!$F$6:$F$105,MATCH($B365,SPACE_NAMES,0)),0)))*IF(L365&lt;&gt;"",L365,N(IFERROR(INDEX(Spaces!$G$6:$G$105,MATCH($B365,SPACE_NAMES,0)),0))))</f>
        <v/>
      </c>
      <c r="N365" s="46" t="str">
        <f aca="false">IF(OR(J365="",I365=""),"",I365*J365/1000)</f>
        <v/>
      </c>
      <c r="O365" s="44" t="str">
        <f aca="false">IF(N365="","",N365*M365)</f>
        <v/>
      </c>
      <c r="P365" s="51" t="str">
        <f aca="false">IF(OR(O365="",RATE=""),"",O365*RATE)</f>
        <v/>
      </c>
      <c r="Q365" s="42"/>
      <c r="R365" s="40"/>
      <c r="S365" s="40"/>
      <c r="T365" s="40"/>
      <c r="U365" s="40"/>
      <c r="V365" s="40"/>
      <c r="W365" s="40"/>
      <c r="X365" s="40"/>
      <c r="Y365" s="40"/>
      <c r="Z365" s="43"/>
      <c r="AA365" s="43"/>
      <c r="AB365" s="52"/>
      <c r="AC365" s="52"/>
      <c r="AD365" s="52"/>
      <c r="AE365" s="44" t="str">
        <f aca="false">IF(AND(U365="In scope",Z365&lt;&gt;"",J365&lt;&gt;"",N365&lt;&gt;""),Z365*IF(AA365="",J365,AA365)*M365/1000,"")</f>
        <v/>
      </c>
      <c r="AF365" s="44" t="str">
        <f aca="false">IF(AE365="","",O365-AE365)</f>
        <v/>
      </c>
      <c r="AG365" s="46" t="str">
        <f aca="false">IF(AE365="","",N365-Z365*IF(AA365="",J365,AA365)/1000)</f>
        <v/>
      </c>
      <c r="AH365" s="51" t="str">
        <f aca="false">IF(OR(AF365="",RATE=""),"",AF365*RATE)</f>
        <v/>
      </c>
      <c r="AI365" s="51" t="str">
        <f aca="false">IF(AE365="","",IF(AA365="",J365,AA365)*(N(AB365)+N(AC365)))</f>
        <v/>
      </c>
      <c r="AJ365" s="51" t="str">
        <f aca="false">IF(AE365="","",IF(AA365="",J365,AA365)*N(AD365))</f>
        <v/>
      </c>
      <c r="AK365" s="51" t="str">
        <f aca="false">IF(AE365="","",AI365-AJ365)</f>
        <v/>
      </c>
      <c r="AL365" s="53" t="str">
        <f aca="false">IF(OR(AK365="",AH365="",N(AH365)&lt;=0),"",AK365/AH365)</f>
        <v/>
      </c>
    </row>
    <row r="366" customFormat="false" ht="15" hidden="false" customHeight="false" outlineLevel="0" collapsed="false">
      <c r="A366" s="45" t="str">
        <f aca="false">IF(AND(B366="",D366=""),"",ROW()-5)</f>
        <v/>
      </c>
      <c r="B366" s="40"/>
      <c r="C366" s="50" t="str">
        <f aca="false">IF(B366="","",IFERROR(INDEX(Spaces!$A$6:$A$105,MATCH($B366,SPACE_NAMES,0)),""))</f>
        <v/>
      </c>
      <c r="D366" s="40"/>
      <c r="E366" s="40"/>
      <c r="F366" s="40"/>
      <c r="G366" s="45" t="str">
        <f aca="false">IF(D366="","",IFERROR(INDEX(FX_WATTS,MATCH(D366,FX_NAMES,0)),""))</f>
        <v/>
      </c>
      <c r="H366" s="43"/>
      <c r="I366" s="45" t="str">
        <f aca="false">IF(H366&lt;&gt;"",H366,G366)</f>
        <v/>
      </c>
      <c r="J366" s="43"/>
      <c r="K366" s="42"/>
      <c r="L366" s="43"/>
      <c r="M366" s="44" t="str">
        <f aca="false">IF(J366="","",IF(K366&lt;&gt;"",K366,N(IFERROR(INDEX(Spaces!$F$6:$F$105,MATCH($B366,SPACE_NAMES,0)),0)))*IF(L366&lt;&gt;"",L366,N(IFERROR(INDEX(Spaces!$G$6:$G$105,MATCH($B366,SPACE_NAMES,0)),0))))</f>
        <v/>
      </c>
      <c r="N366" s="46" t="str">
        <f aca="false">IF(OR(J366="",I366=""),"",I366*J366/1000)</f>
        <v/>
      </c>
      <c r="O366" s="44" t="str">
        <f aca="false">IF(N366="","",N366*M366)</f>
        <v/>
      </c>
      <c r="P366" s="51" t="str">
        <f aca="false">IF(OR(O366="",RATE=""),"",O366*RATE)</f>
        <v/>
      </c>
      <c r="Q366" s="42"/>
      <c r="R366" s="40"/>
      <c r="S366" s="40"/>
      <c r="T366" s="40"/>
      <c r="U366" s="40"/>
      <c r="V366" s="40"/>
      <c r="W366" s="40"/>
      <c r="X366" s="40"/>
      <c r="Y366" s="40"/>
      <c r="Z366" s="43"/>
      <c r="AA366" s="43"/>
      <c r="AB366" s="52"/>
      <c r="AC366" s="52"/>
      <c r="AD366" s="52"/>
      <c r="AE366" s="44" t="str">
        <f aca="false">IF(AND(U366="In scope",Z366&lt;&gt;"",J366&lt;&gt;"",N366&lt;&gt;""),Z366*IF(AA366="",J366,AA366)*M366/1000,"")</f>
        <v/>
      </c>
      <c r="AF366" s="44" t="str">
        <f aca="false">IF(AE366="","",O366-AE366)</f>
        <v/>
      </c>
      <c r="AG366" s="46" t="str">
        <f aca="false">IF(AE366="","",N366-Z366*IF(AA366="",J366,AA366)/1000)</f>
        <v/>
      </c>
      <c r="AH366" s="51" t="str">
        <f aca="false">IF(OR(AF366="",RATE=""),"",AF366*RATE)</f>
        <v/>
      </c>
      <c r="AI366" s="51" t="str">
        <f aca="false">IF(AE366="","",IF(AA366="",J366,AA366)*(N(AB366)+N(AC366)))</f>
        <v/>
      </c>
      <c r="AJ366" s="51" t="str">
        <f aca="false">IF(AE366="","",IF(AA366="",J366,AA366)*N(AD366))</f>
        <v/>
      </c>
      <c r="AK366" s="51" t="str">
        <f aca="false">IF(AE366="","",AI366-AJ366)</f>
        <v/>
      </c>
      <c r="AL366" s="53" t="str">
        <f aca="false">IF(OR(AK366="",AH366="",N(AH366)&lt;=0),"",AK366/AH366)</f>
        <v/>
      </c>
    </row>
    <row r="367" customFormat="false" ht="15" hidden="false" customHeight="false" outlineLevel="0" collapsed="false">
      <c r="A367" s="45" t="str">
        <f aca="false">IF(AND(B367="",D367=""),"",ROW()-5)</f>
        <v/>
      </c>
      <c r="B367" s="40"/>
      <c r="C367" s="50" t="str">
        <f aca="false">IF(B367="","",IFERROR(INDEX(Spaces!$A$6:$A$105,MATCH($B367,SPACE_NAMES,0)),""))</f>
        <v/>
      </c>
      <c r="D367" s="40"/>
      <c r="E367" s="40"/>
      <c r="F367" s="40"/>
      <c r="G367" s="45" t="str">
        <f aca="false">IF(D367="","",IFERROR(INDEX(FX_WATTS,MATCH(D367,FX_NAMES,0)),""))</f>
        <v/>
      </c>
      <c r="H367" s="43"/>
      <c r="I367" s="45" t="str">
        <f aca="false">IF(H367&lt;&gt;"",H367,G367)</f>
        <v/>
      </c>
      <c r="J367" s="43"/>
      <c r="K367" s="42"/>
      <c r="L367" s="43"/>
      <c r="M367" s="44" t="str">
        <f aca="false">IF(J367="","",IF(K367&lt;&gt;"",K367,N(IFERROR(INDEX(Spaces!$F$6:$F$105,MATCH($B367,SPACE_NAMES,0)),0)))*IF(L367&lt;&gt;"",L367,N(IFERROR(INDEX(Spaces!$G$6:$G$105,MATCH($B367,SPACE_NAMES,0)),0))))</f>
        <v/>
      </c>
      <c r="N367" s="46" t="str">
        <f aca="false">IF(OR(J367="",I367=""),"",I367*J367/1000)</f>
        <v/>
      </c>
      <c r="O367" s="44" t="str">
        <f aca="false">IF(N367="","",N367*M367)</f>
        <v/>
      </c>
      <c r="P367" s="51" t="str">
        <f aca="false">IF(OR(O367="",RATE=""),"",O367*RATE)</f>
        <v/>
      </c>
      <c r="Q367" s="42"/>
      <c r="R367" s="40"/>
      <c r="S367" s="40"/>
      <c r="T367" s="40"/>
      <c r="U367" s="40"/>
      <c r="V367" s="40"/>
      <c r="W367" s="40"/>
      <c r="X367" s="40"/>
      <c r="Y367" s="40"/>
      <c r="Z367" s="43"/>
      <c r="AA367" s="43"/>
      <c r="AB367" s="52"/>
      <c r="AC367" s="52"/>
      <c r="AD367" s="52"/>
      <c r="AE367" s="44" t="str">
        <f aca="false">IF(AND(U367="In scope",Z367&lt;&gt;"",J367&lt;&gt;"",N367&lt;&gt;""),Z367*IF(AA367="",J367,AA367)*M367/1000,"")</f>
        <v/>
      </c>
      <c r="AF367" s="44" t="str">
        <f aca="false">IF(AE367="","",O367-AE367)</f>
        <v/>
      </c>
      <c r="AG367" s="46" t="str">
        <f aca="false">IF(AE367="","",N367-Z367*IF(AA367="",J367,AA367)/1000)</f>
        <v/>
      </c>
      <c r="AH367" s="51" t="str">
        <f aca="false">IF(OR(AF367="",RATE=""),"",AF367*RATE)</f>
        <v/>
      </c>
      <c r="AI367" s="51" t="str">
        <f aca="false">IF(AE367="","",IF(AA367="",J367,AA367)*(N(AB367)+N(AC367)))</f>
        <v/>
      </c>
      <c r="AJ367" s="51" t="str">
        <f aca="false">IF(AE367="","",IF(AA367="",J367,AA367)*N(AD367))</f>
        <v/>
      </c>
      <c r="AK367" s="51" t="str">
        <f aca="false">IF(AE367="","",AI367-AJ367)</f>
        <v/>
      </c>
      <c r="AL367" s="53" t="str">
        <f aca="false">IF(OR(AK367="",AH367="",N(AH367)&lt;=0),"",AK367/AH367)</f>
        <v/>
      </c>
    </row>
    <row r="368" customFormat="false" ht="15" hidden="false" customHeight="false" outlineLevel="0" collapsed="false">
      <c r="A368" s="45" t="str">
        <f aca="false">IF(AND(B368="",D368=""),"",ROW()-5)</f>
        <v/>
      </c>
      <c r="B368" s="40"/>
      <c r="C368" s="50" t="str">
        <f aca="false">IF(B368="","",IFERROR(INDEX(Spaces!$A$6:$A$105,MATCH($B368,SPACE_NAMES,0)),""))</f>
        <v/>
      </c>
      <c r="D368" s="40"/>
      <c r="E368" s="40"/>
      <c r="F368" s="40"/>
      <c r="G368" s="45" t="str">
        <f aca="false">IF(D368="","",IFERROR(INDEX(FX_WATTS,MATCH(D368,FX_NAMES,0)),""))</f>
        <v/>
      </c>
      <c r="H368" s="43"/>
      <c r="I368" s="45" t="str">
        <f aca="false">IF(H368&lt;&gt;"",H368,G368)</f>
        <v/>
      </c>
      <c r="J368" s="43"/>
      <c r="K368" s="42"/>
      <c r="L368" s="43"/>
      <c r="M368" s="44" t="str">
        <f aca="false">IF(J368="","",IF(K368&lt;&gt;"",K368,N(IFERROR(INDEX(Spaces!$F$6:$F$105,MATCH($B368,SPACE_NAMES,0)),0)))*IF(L368&lt;&gt;"",L368,N(IFERROR(INDEX(Spaces!$G$6:$G$105,MATCH($B368,SPACE_NAMES,0)),0))))</f>
        <v/>
      </c>
      <c r="N368" s="46" t="str">
        <f aca="false">IF(OR(J368="",I368=""),"",I368*J368/1000)</f>
        <v/>
      </c>
      <c r="O368" s="44" t="str">
        <f aca="false">IF(N368="","",N368*M368)</f>
        <v/>
      </c>
      <c r="P368" s="51" t="str">
        <f aca="false">IF(OR(O368="",RATE=""),"",O368*RATE)</f>
        <v/>
      </c>
      <c r="Q368" s="42"/>
      <c r="R368" s="40"/>
      <c r="S368" s="40"/>
      <c r="T368" s="40"/>
      <c r="U368" s="40"/>
      <c r="V368" s="40"/>
      <c r="W368" s="40"/>
      <c r="X368" s="40"/>
      <c r="Y368" s="40"/>
      <c r="Z368" s="43"/>
      <c r="AA368" s="43"/>
      <c r="AB368" s="52"/>
      <c r="AC368" s="52"/>
      <c r="AD368" s="52"/>
      <c r="AE368" s="44" t="str">
        <f aca="false">IF(AND(U368="In scope",Z368&lt;&gt;"",J368&lt;&gt;"",N368&lt;&gt;""),Z368*IF(AA368="",J368,AA368)*M368/1000,"")</f>
        <v/>
      </c>
      <c r="AF368" s="44" t="str">
        <f aca="false">IF(AE368="","",O368-AE368)</f>
        <v/>
      </c>
      <c r="AG368" s="46" t="str">
        <f aca="false">IF(AE368="","",N368-Z368*IF(AA368="",J368,AA368)/1000)</f>
        <v/>
      </c>
      <c r="AH368" s="51" t="str">
        <f aca="false">IF(OR(AF368="",RATE=""),"",AF368*RATE)</f>
        <v/>
      </c>
      <c r="AI368" s="51" t="str">
        <f aca="false">IF(AE368="","",IF(AA368="",J368,AA368)*(N(AB368)+N(AC368)))</f>
        <v/>
      </c>
      <c r="AJ368" s="51" t="str">
        <f aca="false">IF(AE368="","",IF(AA368="",J368,AA368)*N(AD368))</f>
        <v/>
      </c>
      <c r="AK368" s="51" t="str">
        <f aca="false">IF(AE368="","",AI368-AJ368)</f>
        <v/>
      </c>
      <c r="AL368" s="53" t="str">
        <f aca="false">IF(OR(AK368="",AH368="",N(AH368)&lt;=0),"",AK368/AH368)</f>
        <v/>
      </c>
    </row>
    <row r="369" customFormat="false" ht="15" hidden="false" customHeight="false" outlineLevel="0" collapsed="false">
      <c r="A369" s="45" t="str">
        <f aca="false">IF(AND(B369="",D369=""),"",ROW()-5)</f>
        <v/>
      </c>
      <c r="B369" s="40"/>
      <c r="C369" s="50" t="str">
        <f aca="false">IF(B369="","",IFERROR(INDEX(Spaces!$A$6:$A$105,MATCH($B369,SPACE_NAMES,0)),""))</f>
        <v/>
      </c>
      <c r="D369" s="40"/>
      <c r="E369" s="40"/>
      <c r="F369" s="40"/>
      <c r="G369" s="45" t="str">
        <f aca="false">IF(D369="","",IFERROR(INDEX(FX_WATTS,MATCH(D369,FX_NAMES,0)),""))</f>
        <v/>
      </c>
      <c r="H369" s="43"/>
      <c r="I369" s="45" t="str">
        <f aca="false">IF(H369&lt;&gt;"",H369,G369)</f>
        <v/>
      </c>
      <c r="J369" s="43"/>
      <c r="K369" s="42"/>
      <c r="L369" s="43"/>
      <c r="M369" s="44" t="str">
        <f aca="false">IF(J369="","",IF(K369&lt;&gt;"",K369,N(IFERROR(INDEX(Spaces!$F$6:$F$105,MATCH($B369,SPACE_NAMES,0)),0)))*IF(L369&lt;&gt;"",L369,N(IFERROR(INDEX(Spaces!$G$6:$G$105,MATCH($B369,SPACE_NAMES,0)),0))))</f>
        <v/>
      </c>
      <c r="N369" s="46" t="str">
        <f aca="false">IF(OR(J369="",I369=""),"",I369*J369/1000)</f>
        <v/>
      </c>
      <c r="O369" s="44" t="str">
        <f aca="false">IF(N369="","",N369*M369)</f>
        <v/>
      </c>
      <c r="P369" s="51" t="str">
        <f aca="false">IF(OR(O369="",RATE=""),"",O369*RATE)</f>
        <v/>
      </c>
      <c r="Q369" s="42"/>
      <c r="R369" s="40"/>
      <c r="S369" s="40"/>
      <c r="T369" s="40"/>
      <c r="U369" s="40"/>
      <c r="V369" s="40"/>
      <c r="W369" s="40"/>
      <c r="X369" s="40"/>
      <c r="Y369" s="40"/>
      <c r="Z369" s="43"/>
      <c r="AA369" s="43"/>
      <c r="AB369" s="52"/>
      <c r="AC369" s="52"/>
      <c r="AD369" s="52"/>
      <c r="AE369" s="44" t="str">
        <f aca="false">IF(AND(U369="In scope",Z369&lt;&gt;"",J369&lt;&gt;"",N369&lt;&gt;""),Z369*IF(AA369="",J369,AA369)*M369/1000,"")</f>
        <v/>
      </c>
      <c r="AF369" s="44" t="str">
        <f aca="false">IF(AE369="","",O369-AE369)</f>
        <v/>
      </c>
      <c r="AG369" s="46" t="str">
        <f aca="false">IF(AE369="","",N369-Z369*IF(AA369="",J369,AA369)/1000)</f>
        <v/>
      </c>
      <c r="AH369" s="51" t="str">
        <f aca="false">IF(OR(AF369="",RATE=""),"",AF369*RATE)</f>
        <v/>
      </c>
      <c r="AI369" s="51" t="str">
        <f aca="false">IF(AE369="","",IF(AA369="",J369,AA369)*(N(AB369)+N(AC369)))</f>
        <v/>
      </c>
      <c r="AJ369" s="51" t="str">
        <f aca="false">IF(AE369="","",IF(AA369="",J369,AA369)*N(AD369))</f>
        <v/>
      </c>
      <c r="AK369" s="51" t="str">
        <f aca="false">IF(AE369="","",AI369-AJ369)</f>
        <v/>
      </c>
      <c r="AL369" s="53" t="str">
        <f aca="false">IF(OR(AK369="",AH369="",N(AH369)&lt;=0),"",AK369/AH369)</f>
        <v/>
      </c>
    </row>
    <row r="370" customFormat="false" ht="15" hidden="false" customHeight="false" outlineLevel="0" collapsed="false">
      <c r="A370" s="45" t="str">
        <f aca="false">IF(AND(B370="",D370=""),"",ROW()-5)</f>
        <v/>
      </c>
      <c r="B370" s="40"/>
      <c r="C370" s="50" t="str">
        <f aca="false">IF(B370="","",IFERROR(INDEX(Spaces!$A$6:$A$105,MATCH($B370,SPACE_NAMES,0)),""))</f>
        <v/>
      </c>
      <c r="D370" s="40"/>
      <c r="E370" s="40"/>
      <c r="F370" s="40"/>
      <c r="G370" s="45" t="str">
        <f aca="false">IF(D370="","",IFERROR(INDEX(FX_WATTS,MATCH(D370,FX_NAMES,0)),""))</f>
        <v/>
      </c>
      <c r="H370" s="43"/>
      <c r="I370" s="45" t="str">
        <f aca="false">IF(H370&lt;&gt;"",H370,G370)</f>
        <v/>
      </c>
      <c r="J370" s="43"/>
      <c r="K370" s="42"/>
      <c r="L370" s="43"/>
      <c r="M370" s="44" t="str">
        <f aca="false">IF(J370="","",IF(K370&lt;&gt;"",K370,N(IFERROR(INDEX(Spaces!$F$6:$F$105,MATCH($B370,SPACE_NAMES,0)),0)))*IF(L370&lt;&gt;"",L370,N(IFERROR(INDEX(Spaces!$G$6:$G$105,MATCH($B370,SPACE_NAMES,0)),0))))</f>
        <v/>
      </c>
      <c r="N370" s="46" t="str">
        <f aca="false">IF(OR(J370="",I370=""),"",I370*J370/1000)</f>
        <v/>
      </c>
      <c r="O370" s="44" t="str">
        <f aca="false">IF(N370="","",N370*M370)</f>
        <v/>
      </c>
      <c r="P370" s="51" t="str">
        <f aca="false">IF(OR(O370="",RATE=""),"",O370*RATE)</f>
        <v/>
      </c>
      <c r="Q370" s="42"/>
      <c r="R370" s="40"/>
      <c r="S370" s="40"/>
      <c r="T370" s="40"/>
      <c r="U370" s="40"/>
      <c r="V370" s="40"/>
      <c r="W370" s="40"/>
      <c r="X370" s="40"/>
      <c r="Y370" s="40"/>
      <c r="Z370" s="43"/>
      <c r="AA370" s="43"/>
      <c r="AB370" s="52"/>
      <c r="AC370" s="52"/>
      <c r="AD370" s="52"/>
      <c r="AE370" s="44" t="str">
        <f aca="false">IF(AND(U370="In scope",Z370&lt;&gt;"",J370&lt;&gt;"",N370&lt;&gt;""),Z370*IF(AA370="",J370,AA370)*M370/1000,"")</f>
        <v/>
      </c>
      <c r="AF370" s="44" t="str">
        <f aca="false">IF(AE370="","",O370-AE370)</f>
        <v/>
      </c>
      <c r="AG370" s="46" t="str">
        <f aca="false">IF(AE370="","",N370-Z370*IF(AA370="",J370,AA370)/1000)</f>
        <v/>
      </c>
      <c r="AH370" s="51" t="str">
        <f aca="false">IF(OR(AF370="",RATE=""),"",AF370*RATE)</f>
        <v/>
      </c>
      <c r="AI370" s="51" t="str">
        <f aca="false">IF(AE370="","",IF(AA370="",J370,AA370)*(N(AB370)+N(AC370)))</f>
        <v/>
      </c>
      <c r="AJ370" s="51" t="str">
        <f aca="false">IF(AE370="","",IF(AA370="",J370,AA370)*N(AD370))</f>
        <v/>
      </c>
      <c r="AK370" s="51" t="str">
        <f aca="false">IF(AE370="","",AI370-AJ370)</f>
        <v/>
      </c>
      <c r="AL370" s="53" t="str">
        <f aca="false">IF(OR(AK370="",AH370="",N(AH370)&lt;=0),"",AK370/AH370)</f>
        <v/>
      </c>
    </row>
    <row r="371" customFormat="false" ht="15" hidden="false" customHeight="false" outlineLevel="0" collapsed="false">
      <c r="A371" s="45" t="str">
        <f aca="false">IF(AND(B371="",D371=""),"",ROW()-5)</f>
        <v/>
      </c>
      <c r="B371" s="40"/>
      <c r="C371" s="50" t="str">
        <f aca="false">IF(B371="","",IFERROR(INDEX(Spaces!$A$6:$A$105,MATCH($B371,SPACE_NAMES,0)),""))</f>
        <v/>
      </c>
      <c r="D371" s="40"/>
      <c r="E371" s="40"/>
      <c r="F371" s="40"/>
      <c r="G371" s="45" t="str">
        <f aca="false">IF(D371="","",IFERROR(INDEX(FX_WATTS,MATCH(D371,FX_NAMES,0)),""))</f>
        <v/>
      </c>
      <c r="H371" s="43"/>
      <c r="I371" s="45" t="str">
        <f aca="false">IF(H371&lt;&gt;"",H371,G371)</f>
        <v/>
      </c>
      <c r="J371" s="43"/>
      <c r="K371" s="42"/>
      <c r="L371" s="43"/>
      <c r="M371" s="44" t="str">
        <f aca="false">IF(J371="","",IF(K371&lt;&gt;"",K371,N(IFERROR(INDEX(Spaces!$F$6:$F$105,MATCH($B371,SPACE_NAMES,0)),0)))*IF(L371&lt;&gt;"",L371,N(IFERROR(INDEX(Spaces!$G$6:$G$105,MATCH($B371,SPACE_NAMES,0)),0))))</f>
        <v/>
      </c>
      <c r="N371" s="46" t="str">
        <f aca="false">IF(OR(J371="",I371=""),"",I371*J371/1000)</f>
        <v/>
      </c>
      <c r="O371" s="44" t="str">
        <f aca="false">IF(N371="","",N371*M371)</f>
        <v/>
      </c>
      <c r="P371" s="51" t="str">
        <f aca="false">IF(OR(O371="",RATE=""),"",O371*RATE)</f>
        <v/>
      </c>
      <c r="Q371" s="42"/>
      <c r="R371" s="40"/>
      <c r="S371" s="40"/>
      <c r="T371" s="40"/>
      <c r="U371" s="40"/>
      <c r="V371" s="40"/>
      <c r="W371" s="40"/>
      <c r="X371" s="40"/>
      <c r="Y371" s="40"/>
      <c r="Z371" s="43"/>
      <c r="AA371" s="43"/>
      <c r="AB371" s="52"/>
      <c r="AC371" s="52"/>
      <c r="AD371" s="52"/>
      <c r="AE371" s="44" t="str">
        <f aca="false">IF(AND(U371="In scope",Z371&lt;&gt;"",J371&lt;&gt;"",N371&lt;&gt;""),Z371*IF(AA371="",J371,AA371)*M371/1000,"")</f>
        <v/>
      </c>
      <c r="AF371" s="44" t="str">
        <f aca="false">IF(AE371="","",O371-AE371)</f>
        <v/>
      </c>
      <c r="AG371" s="46" t="str">
        <f aca="false">IF(AE371="","",N371-Z371*IF(AA371="",J371,AA371)/1000)</f>
        <v/>
      </c>
      <c r="AH371" s="51" t="str">
        <f aca="false">IF(OR(AF371="",RATE=""),"",AF371*RATE)</f>
        <v/>
      </c>
      <c r="AI371" s="51" t="str">
        <f aca="false">IF(AE371="","",IF(AA371="",J371,AA371)*(N(AB371)+N(AC371)))</f>
        <v/>
      </c>
      <c r="AJ371" s="51" t="str">
        <f aca="false">IF(AE371="","",IF(AA371="",J371,AA371)*N(AD371))</f>
        <v/>
      </c>
      <c r="AK371" s="51" t="str">
        <f aca="false">IF(AE371="","",AI371-AJ371)</f>
        <v/>
      </c>
      <c r="AL371" s="53" t="str">
        <f aca="false">IF(OR(AK371="",AH371="",N(AH371)&lt;=0),"",AK371/AH371)</f>
        <v/>
      </c>
    </row>
    <row r="372" customFormat="false" ht="15" hidden="false" customHeight="false" outlineLevel="0" collapsed="false">
      <c r="A372" s="45" t="str">
        <f aca="false">IF(AND(B372="",D372=""),"",ROW()-5)</f>
        <v/>
      </c>
      <c r="B372" s="40"/>
      <c r="C372" s="50" t="str">
        <f aca="false">IF(B372="","",IFERROR(INDEX(Spaces!$A$6:$A$105,MATCH($B372,SPACE_NAMES,0)),""))</f>
        <v/>
      </c>
      <c r="D372" s="40"/>
      <c r="E372" s="40"/>
      <c r="F372" s="40"/>
      <c r="G372" s="45" t="str">
        <f aca="false">IF(D372="","",IFERROR(INDEX(FX_WATTS,MATCH(D372,FX_NAMES,0)),""))</f>
        <v/>
      </c>
      <c r="H372" s="43"/>
      <c r="I372" s="45" t="str">
        <f aca="false">IF(H372&lt;&gt;"",H372,G372)</f>
        <v/>
      </c>
      <c r="J372" s="43"/>
      <c r="K372" s="42"/>
      <c r="L372" s="43"/>
      <c r="M372" s="44" t="str">
        <f aca="false">IF(J372="","",IF(K372&lt;&gt;"",K372,N(IFERROR(INDEX(Spaces!$F$6:$F$105,MATCH($B372,SPACE_NAMES,0)),0)))*IF(L372&lt;&gt;"",L372,N(IFERROR(INDEX(Spaces!$G$6:$G$105,MATCH($B372,SPACE_NAMES,0)),0))))</f>
        <v/>
      </c>
      <c r="N372" s="46" t="str">
        <f aca="false">IF(OR(J372="",I372=""),"",I372*J372/1000)</f>
        <v/>
      </c>
      <c r="O372" s="44" t="str">
        <f aca="false">IF(N372="","",N372*M372)</f>
        <v/>
      </c>
      <c r="P372" s="51" t="str">
        <f aca="false">IF(OR(O372="",RATE=""),"",O372*RATE)</f>
        <v/>
      </c>
      <c r="Q372" s="42"/>
      <c r="R372" s="40"/>
      <c r="S372" s="40"/>
      <c r="T372" s="40"/>
      <c r="U372" s="40"/>
      <c r="V372" s="40"/>
      <c r="W372" s="40"/>
      <c r="X372" s="40"/>
      <c r="Y372" s="40"/>
      <c r="Z372" s="43"/>
      <c r="AA372" s="43"/>
      <c r="AB372" s="52"/>
      <c r="AC372" s="52"/>
      <c r="AD372" s="52"/>
      <c r="AE372" s="44" t="str">
        <f aca="false">IF(AND(U372="In scope",Z372&lt;&gt;"",J372&lt;&gt;"",N372&lt;&gt;""),Z372*IF(AA372="",J372,AA372)*M372/1000,"")</f>
        <v/>
      </c>
      <c r="AF372" s="44" t="str">
        <f aca="false">IF(AE372="","",O372-AE372)</f>
        <v/>
      </c>
      <c r="AG372" s="46" t="str">
        <f aca="false">IF(AE372="","",N372-Z372*IF(AA372="",J372,AA372)/1000)</f>
        <v/>
      </c>
      <c r="AH372" s="51" t="str">
        <f aca="false">IF(OR(AF372="",RATE=""),"",AF372*RATE)</f>
        <v/>
      </c>
      <c r="AI372" s="51" t="str">
        <f aca="false">IF(AE372="","",IF(AA372="",J372,AA372)*(N(AB372)+N(AC372)))</f>
        <v/>
      </c>
      <c r="AJ372" s="51" t="str">
        <f aca="false">IF(AE372="","",IF(AA372="",J372,AA372)*N(AD372))</f>
        <v/>
      </c>
      <c r="AK372" s="51" t="str">
        <f aca="false">IF(AE372="","",AI372-AJ372)</f>
        <v/>
      </c>
      <c r="AL372" s="53" t="str">
        <f aca="false">IF(OR(AK372="",AH372="",N(AH372)&lt;=0),"",AK372/AH372)</f>
        <v/>
      </c>
    </row>
    <row r="373" customFormat="false" ht="15" hidden="false" customHeight="false" outlineLevel="0" collapsed="false">
      <c r="A373" s="45" t="str">
        <f aca="false">IF(AND(B373="",D373=""),"",ROW()-5)</f>
        <v/>
      </c>
      <c r="B373" s="40"/>
      <c r="C373" s="50" t="str">
        <f aca="false">IF(B373="","",IFERROR(INDEX(Spaces!$A$6:$A$105,MATCH($B373,SPACE_NAMES,0)),""))</f>
        <v/>
      </c>
      <c r="D373" s="40"/>
      <c r="E373" s="40"/>
      <c r="F373" s="40"/>
      <c r="G373" s="45" t="str">
        <f aca="false">IF(D373="","",IFERROR(INDEX(FX_WATTS,MATCH(D373,FX_NAMES,0)),""))</f>
        <v/>
      </c>
      <c r="H373" s="43"/>
      <c r="I373" s="45" t="str">
        <f aca="false">IF(H373&lt;&gt;"",H373,G373)</f>
        <v/>
      </c>
      <c r="J373" s="43"/>
      <c r="K373" s="42"/>
      <c r="L373" s="43"/>
      <c r="M373" s="44" t="str">
        <f aca="false">IF(J373="","",IF(K373&lt;&gt;"",K373,N(IFERROR(INDEX(Spaces!$F$6:$F$105,MATCH($B373,SPACE_NAMES,0)),0)))*IF(L373&lt;&gt;"",L373,N(IFERROR(INDEX(Spaces!$G$6:$G$105,MATCH($B373,SPACE_NAMES,0)),0))))</f>
        <v/>
      </c>
      <c r="N373" s="46" t="str">
        <f aca="false">IF(OR(J373="",I373=""),"",I373*J373/1000)</f>
        <v/>
      </c>
      <c r="O373" s="44" t="str">
        <f aca="false">IF(N373="","",N373*M373)</f>
        <v/>
      </c>
      <c r="P373" s="51" t="str">
        <f aca="false">IF(OR(O373="",RATE=""),"",O373*RATE)</f>
        <v/>
      </c>
      <c r="Q373" s="42"/>
      <c r="R373" s="40"/>
      <c r="S373" s="40"/>
      <c r="T373" s="40"/>
      <c r="U373" s="40"/>
      <c r="V373" s="40"/>
      <c r="W373" s="40"/>
      <c r="X373" s="40"/>
      <c r="Y373" s="40"/>
      <c r="Z373" s="43"/>
      <c r="AA373" s="43"/>
      <c r="AB373" s="52"/>
      <c r="AC373" s="52"/>
      <c r="AD373" s="52"/>
      <c r="AE373" s="44" t="str">
        <f aca="false">IF(AND(U373="In scope",Z373&lt;&gt;"",J373&lt;&gt;"",N373&lt;&gt;""),Z373*IF(AA373="",J373,AA373)*M373/1000,"")</f>
        <v/>
      </c>
      <c r="AF373" s="44" t="str">
        <f aca="false">IF(AE373="","",O373-AE373)</f>
        <v/>
      </c>
      <c r="AG373" s="46" t="str">
        <f aca="false">IF(AE373="","",N373-Z373*IF(AA373="",J373,AA373)/1000)</f>
        <v/>
      </c>
      <c r="AH373" s="51" t="str">
        <f aca="false">IF(OR(AF373="",RATE=""),"",AF373*RATE)</f>
        <v/>
      </c>
      <c r="AI373" s="51" t="str">
        <f aca="false">IF(AE373="","",IF(AA373="",J373,AA373)*(N(AB373)+N(AC373)))</f>
        <v/>
      </c>
      <c r="AJ373" s="51" t="str">
        <f aca="false">IF(AE373="","",IF(AA373="",J373,AA373)*N(AD373))</f>
        <v/>
      </c>
      <c r="AK373" s="51" t="str">
        <f aca="false">IF(AE373="","",AI373-AJ373)</f>
        <v/>
      </c>
      <c r="AL373" s="53" t="str">
        <f aca="false">IF(OR(AK373="",AH373="",N(AH373)&lt;=0),"",AK373/AH373)</f>
        <v/>
      </c>
    </row>
    <row r="374" customFormat="false" ht="15" hidden="false" customHeight="false" outlineLevel="0" collapsed="false">
      <c r="A374" s="45" t="str">
        <f aca="false">IF(AND(B374="",D374=""),"",ROW()-5)</f>
        <v/>
      </c>
      <c r="B374" s="40"/>
      <c r="C374" s="50" t="str">
        <f aca="false">IF(B374="","",IFERROR(INDEX(Spaces!$A$6:$A$105,MATCH($B374,SPACE_NAMES,0)),""))</f>
        <v/>
      </c>
      <c r="D374" s="40"/>
      <c r="E374" s="40"/>
      <c r="F374" s="40"/>
      <c r="G374" s="45" t="str">
        <f aca="false">IF(D374="","",IFERROR(INDEX(FX_WATTS,MATCH(D374,FX_NAMES,0)),""))</f>
        <v/>
      </c>
      <c r="H374" s="43"/>
      <c r="I374" s="45" t="str">
        <f aca="false">IF(H374&lt;&gt;"",H374,G374)</f>
        <v/>
      </c>
      <c r="J374" s="43"/>
      <c r="K374" s="42"/>
      <c r="L374" s="43"/>
      <c r="M374" s="44" t="str">
        <f aca="false">IF(J374="","",IF(K374&lt;&gt;"",K374,N(IFERROR(INDEX(Spaces!$F$6:$F$105,MATCH($B374,SPACE_NAMES,0)),0)))*IF(L374&lt;&gt;"",L374,N(IFERROR(INDEX(Spaces!$G$6:$G$105,MATCH($B374,SPACE_NAMES,0)),0))))</f>
        <v/>
      </c>
      <c r="N374" s="46" t="str">
        <f aca="false">IF(OR(J374="",I374=""),"",I374*J374/1000)</f>
        <v/>
      </c>
      <c r="O374" s="44" t="str">
        <f aca="false">IF(N374="","",N374*M374)</f>
        <v/>
      </c>
      <c r="P374" s="51" t="str">
        <f aca="false">IF(OR(O374="",RATE=""),"",O374*RATE)</f>
        <v/>
      </c>
      <c r="Q374" s="42"/>
      <c r="R374" s="40"/>
      <c r="S374" s="40"/>
      <c r="T374" s="40"/>
      <c r="U374" s="40"/>
      <c r="V374" s="40"/>
      <c r="W374" s="40"/>
      <c r="X374" s="40"/>
      <c r="Y374" s="40"/>
      <c r="Z374" s="43"/>
      <c r="AA374" s="43"/>
      <c r="AB374" s="52"/>
      <c r="AC374" s="52"/>
      <c r="AD374" s="52"/>
      <c r="AE374" s="44" t="str">
        <f aca="false">IF(AND(U374="In scope",Z374&lt;&gt;"",J374&lt;&gt;"",N374&lt;&gt;""),Z374*IF(AA374="",J374,AA374)*M374/1000,"")</f>
        <v/>
      </c>
      <c r="AF374" s="44" t="str">
        <f aca="false">IF(AE374="","",O374-AE374)</f>
        <v/>
      </c>
      <c r="AG374" s="46" t="str">
        <f aca="false">IF(AE374="","",N374-Z374*IF(AA374="",J374,AA374)/1000)</f>
        <v/>
      </c>
      <c r="AH374" s="51" t="str">
        <f aca="false">IF(OR(AF374="",RATE=""),"",AF374*RATE)</f>
        <v/>
      </c>
      <c r="AI374" s="51" t="str">
        <f aca="false">IF(AE374="","",IF(AA374="",J374,AA374)*(N(AB374)+N(AC374)))</f>
        <v/>
      </c>
      <c r="AJ374" s="51" t="str">
        <f aca="false">IF(AE374="","",IF(AA374="",J374,AA374)*N(AD374))</f>
        <v/>
      </c>
      <c r="AK374" s="51" t="str">
        <f aca="false">IF(AE374="","",AI374-AJ374)</f>
        <v/>
      </c>
      <c r="AL374" s="53" t="str">
        <f aca="false">IF(OR(AK374="",AH374="",N(AH374)&lt;=0),"",AK374/AH374)</f>
        <v/>
      </c>
    </row>
    <row r="375" customFormat="false" ht="15" hidden="false" customHeight="false" outlineLevel="0" collapsed="false">
      <c r="A375" s="45" t="str">
        <f aca="false">IF(AND(B375="",D375=""),"",ROW()-5)</f>
        <v/>
      </c>
      <c r="B375" s="40"/>
      <c r="C375" s="50" t="str">
        <f aca="false">IF(B375="","",IFERROR(INDEX(Spaces!$A$6:$A$105,MATCH($B375,SPACE_NAMES,0)),""))</f>
        <v/>
      </c>
      <c r="D375" s="40"/>
      <c r="E375" s="40"/>
      <c r="F375" s="40"/>
      <c r="G375" s="45" t="str">
        <f aca="false">IF(D375="","",IFERROR(INDEX(FX_WATTS,MATCH(D375,FX_NAMES,0)),""))</f>
        <v/>
      </c>
      <c r="H375" s="43"/>
      <c r="I375" s="45" t="str">
        <f aca="false">IF(H375&lt;&gt;"",H375,G375)</f>
        <v/>
      </c>
      <c r="J375" s="43"/>
      <c r="K375" s="42"/>
      <c r="L375" s="43"/>
      <c r="M375" s="44" t="str">
        <f aca="false">IF(J375="","",IF(K375&lt;&gt;"",K375,N(IFERROR(INDEX(Spaces!$F$6:$F$105,MATCH($B375,SPACE_NAMES,0)),0)))*IF(L375&lt;&gt;"",L375,N(IFERROR(INDEX(Spaces!$G$6:$G$105,MATCH($B375,SPACE_NAMES,0)),0))))</f>
        <v/>
      </c>
      <c r="N375" s="46" t="str">
        <f aca="false">IF(OR(J375="",I375=""),"",I375*J375/1000)</f>
        <v/>
      </c>
      <c r="O375" s="44" t="str">
        <f aca="false">IF(N375="","",N375*M375)</f>
        <v/>
      </c>
      <c r="P375" s="51" t="str">
        <f aca="false">IF(OR(O375="",RATE=""),"",O375*RATE)</f>
        <v/>
      </c>
      <c r="Q375" s="42"/>
      <c r="R375" s="40"/>
      <c r="S375" s="40"/>
      <c r="T375" s="40"/>
      <c r="U375" s="40"/>
      <c r="V375" s="40"/>
      <c r="W375" s="40"/>
      <c r="X375" s="40"/>
      <c r="Y375" s="40"/>
      <c r="Z375" s="43"/>
      <c r="AA375" s="43"/>
      <c r="AB375" s="52"/>
      <c r="AC375" s="52"/>
      <c r="AD375" s="52"/>
      <c r="AE375" s="44" t="str">
        <f aca="false">IF(AND(U375="In scope",Z375&lt;&gt;"",J375&lt;&gt;"",N375&lt;&gt;""),Z375*IF(AA375="",J375,AA375)*M375/1000,"")</f>
        <v/>
      </c>
      <c r="AF375" s="44" t="str">
        <f aca="false">IF(AE375="","",O375-AE375)</f>
        <v/>
      </c>
      <c r="AG375" s="46" t="str">
        <f aca="false">IF(AE375="","",N375-Z375*IF(AA375="",J375,AA375)/1000)</f>
        <v/>
      </c>
      <c r="AH375" s="51" t="str">
        <f aca="false">IF(OR(AF375="",RATE=""),"",AF375*RATE)</f>
        <v/>
      </c>
      <c r="AI375" s="51" t="str">
        <f aca="false">IF(AE375="","",IF(AA375="",J375,AA375)*(N(AB375)+N(AC375)))</f>
        <v/>
      </c>
      <c r="AJ375" s="51" t="str">
        <f aca="false">IF(AE375="","",IF(AA375="",J375,AA375)*N(AD375))</f>
        <v/>
      </c>
      <c r="AK375" s="51" t="str">
        <f aca="false">IF(AE375="","",AI375-AJ375)</f>
        <v/>
      </c>
      <c r="AL375" s="53" t="str">
        <f aca="false">IF(OR(AK375="",AH375="",N(AH375)&lt;=0),"",AK375/AH375)</f>
        <v/>
      </c>
    </row>
    <row r="376" customFormat="false" ht="15" hidden="false" customHeight="false" outlineLevel="0" collapsed="false">
      <c r="A376" s="45" t="str">
        <f aca="false">IF(AND(B376="",D376=""),"",ROW()-5)</f>
        <v/>
      </c>
      <c r="B376" s="40"/>
      <c r="C376" s="50" t="str">
        <f aca="false">IF(B376="","",IFERROR(INDEX(Spaces!$A$6:$A$105,MATCH($B376,SPACE_NAMES,0)),""))</f>
        <v/>
      </c>
      <c r="D376" s="40"/>
      <c r="E376" s="40"/>
      <c r="F376" s="40"/>
      <c r="G376" s="45" t="str">
        <f aca="false">IF(D376="","",IFERROR(INDEX(FX_WATTS,MATCH(D376,FX_NAMES,0)),""))</f>
        <v/>
      </c>
      <c r="H376" s="43"/>
      <c r="I376" s="45" t="str">
        <f aca="false">IF(H376&lt;&gt;"",H376,G376)</f>
        <v/>
      </c>
      <c r="J376" s="43"/>
      <c r="K376" s="42"/>
      <c r="L376" s="43"/>
      <c r="M376" s="44" t="str">
        <f aca="false">IF(J376="","",IF(K376&lt;&gt;"",K376,N(IFERROR(INDEX(Spaces!$F$6:$F$105,MATCH($B376,SPACE_NAMES,0)),0)))*IF(L376&lt;&gt;"",L376,N(IFERROR(INDEX(Spaces!$G$6:$G$105,MATCH($B376,SPACE_NAMES,0)),0))))</f>
        <v/>
      </c>
      <c r="N376" s="46" t="str">
        <f aca="false">IF(OR(J376="",I376=""),"",I376*J376/1000)</f>
        <v/>
      </c>
      <c r="O376" s="44" t="str">
        <f aca="false">IF(N376="","",N376*M376)</f>
        <v/>
      </c>
      <c r="P376" s="51" t="str">
        <f aca="false">IF(OR(O376="",RATE=""),"",O376*RATE)</f>
        <v/>
      </c>
      <c r="Q376" s="42"/>
      <c r="R376" s="40"/>
      <c r="S376" s="40"/>
      <c r="T376" s="40"/>
      <c r="U376" s="40"/>
      <c r="V376" s="40"/>
      <c r="W376" s="40"/>
      <c r="X376" s="40"/>
      <c r="Y376" s="40"/>
      <c r="Z376" s="43"/>
      <c r="AA376" s="43"/>
      <c r="AB376" s="52"/>
      <c r="AC376" s="52"/>
      <c r="AD376" s="52"/>
      <c r="AE376" s="44" t="str">
        <f aca="false">IF(AND(U376="In scope",Z376&lt;&gt;"",J376&lt;&gt;"",N376&lt;&gt;""),Z376*IF(AA376="",J376,AA376)*M376/1000,"")</f>
        <v/>
      </c>
      <c r="AF376" s="44" t="str">
        <f aca="false">IF(AE376="","",O376-AE376)</f>
        <v/>
      </c>
      <c r="AG376" s="46" t="str">
        <f aca="false">IF(AE376="","",N376-Z376*IF(AA376="",J376,AA376)/1000)</f>
        <v/>
      </c>
      <c r="AH376" s="51" t="str">
        <f aca="false">IF(OR(AF376="",RATE=""),"",AF376*RATE)</f>
        <v/>
      </c>
      <c r="AI376" s="51" t="str">
        <f aca="false">IF(AE376="","",IF(AA376="",J376,AA376)*(N(AB376)+N(AC376)))</f>
        <v/>
      </c>
      <c r="AJ376" s="51" t="str">
        <f aca="false">IF(AE376="","",IF(AA376="",J376,AA376)*N(AD376))</f>
        <v/>
      </c>
      <c r="AK376" s="51" t="str">
        <f aca="false">IF(AE376="","",AI376-AJ376)</f>
        <v/>
      </c>
      <c r="AL376" s="53" t="str">
        <f aca="false">IF(OR(AK376="",AH376="",N(AH376)&lt;=0),"",AK376/AH376)</f>
        <v/>
      </c>
    </row>
    <row r="377" customFormat="false" ht="15" hidden="false" customHeight="false" outlineLevel="0" collapsed="false">
      <c r="A377" s="45" t="str">
        <f aca="false">IF(AND(B377="",D377=""),"",ROW()-5)</f>
        <v/>
      </c>
      <c r="B377" s="40"/>
      <c r="C377" s="50" t="str">
        <f aca="false">IF(B377="","",IFERROR(INDEX(Spaces!$A$6:$A$105,MATCH($B377,SPACE_NAMES,0)),""))</f>
        <v/>
      </c>
      <c r="D377" s="40"/>
      <c r="E377" s="40"/>
      <c r="F377" s="40"/>
      <c r="G377" s="45" t="str">
        <f aca="false">IF(D377="","",IFERROR(INDEX(FX_WATTS,MATCH(D377,FX_NAMES,0)),""))</f>
        <v/>
      </c>
      <c r="H377" s="43"/>
      <c r="I377" s="45" t="str">
        <f aca="false">IF(H377&lt;&gt;"",H377,G377)</f>
        <v/>
      </c>
      <c r="J377" s="43"/>
      <c r="K377" s="42"/>
      <c r="L377" s="43"/>
      <c r="M377" s="44" t="str">
        <f aca="false">IF(J377="","",IF(K377&lt;&gt;"",K377,N(IFERROR(INDEX(Spaces!$F$6:$F$105,MATCH($B377,SPACE_NAMES,0)),0)))*IF(L377&lt;&gt;"",L377,N(IFERROR(INDEX(Spaces!$G$6:$G$105,MATCH($B377,SPACE_NAMES,0)),0))))</f>
        <v/>
      </c>
      <c r="N377" s="46" t="str">
        <f aca="false">IF(OR(J377="",I377=""),"",I377*J377/1000)</f>
        <v/>
      </c>
      <c r="O377" s="44" t="str">
        <f aca="false">IF(N377="","",N377*M377)</f>
        <v/>
      </c>
      <c r="P377" s="51" t="str">
        <f aca="false">IF(OR(O377="",RATE=""),"",O377*RATE)</f>
        <v/>
      </c>
      <c r="Q377" s="42"/>
      <c r="R377" s="40"/>
      <c r="S377" s="40"/>
      <c r="T377" s="40"/>
      <c r="U377" s="40"/>
      <c r="V377" s="40"/>
      <c r="W377" s="40"/>
      <c r="X377" s="40"/>
      <c r="Y377" s="40"/>
      <c r="Z377" s="43"/>
      <c r="AA377" s="43"/>
      <c r="AB377" s="52"/>
      <c r="AC377" s="52"/>
      <c r="AD377" s="52"/>
      <c r="AE377" s="44" t="str">
        <f aca="false">IF(AND(U377="In scope",Z377&lt;&gt;"",J377&lt;&gt;"",N377&lt;&gt;""),Z377*IF(AA377="",J377,AA377)*M377/1000,"")</f>
        <v/>
      </c>
      <c r="AF377" s="44" t="str">
        <f aca="false">IF(AE377="","",O377-AE377)</f>
        <v/>
      </c>
      <c r="AG377" s="46" t="str">
        <f aca="false">IF(AE377="","",N377-Z377*IF(AA377="",J377,AA377)/1000)</f>
        <v/>
      </c>
      <c r="AH377" s="51" t="str">
        <f aca="false">IF(OR(AF377="",RATE=""),"",AF377*RATE)</f>
        <v/>
      </c>
      <c r="AI377" s="51" t="str">
        <f aca="false">IF(AE377="","",IF(AA377="",J377,AA377)*(N(AB377)+N(AC377)))</f>
        <v/>
      </c>
      <c r="AJ377" s="51" t="str">
        <f aca="false">IF(AE377="","",IF(AA377="",J377,AA377)*N(AD377))</f>
        <v/>
      </c>
      <c r="AK377" s="51" t="str">
        <f aca="false">IF(AE377="","",AI377-AJ377)</f>
        <v/>
      </c>
      <c r="AL377" s="53" t="str">
        <f aca="false">IF(OR(AK377="",AH377="",N(AH377)&lt;=0),"",AK377/AH377)</f>
        <v/>
      </c>
    </row>
    <row r="378" customFormat="false" ht="15" hidden="false" customHeight="false" outlineLevel="0" collapsed="false">
      <c r="A378" s="45" t="str">
        <f aca="false">IF(AND(B378="",D378=""),"",ROW()-5)</f>
        <v/>
      </c>
      <c r="B378" s="40"/>
      <c r="C378" s="50" t="str">
        <f aca="false">IF(B378="","",IFERROR(INDEX(Spaces!$A$6:$A$105,MATCH($B378,SPACE_NAMES,0)),""))</f>
        <v/>
      </c>
      <c r="D378" s="40"/>
      <c r="E378" s="40"/>
      <c r="F378" s="40"/>
      <c r="G378" s="45" t="str">
        <f aca="false">IF(D378="","",IFERROR(INDEX(FX_WATTS,MATCH(D378,FX_NAMES,0)),""))</f>
        <v/>
      </c>
      <c r="H378" s="43"/>
      <c r="I378" s="45" t="str">
        <f aca="false">IF(H378&lt;&gt;"",H378,G378)</f>
        <v/>
      </c>
      <c r="J378" s="43"/>
      <c r="K378" s="42"/>
      <c r="L378" s="43"/>
      <c r="M378" s="44" t="str">
        <f aca="false">IF(J378="","",IF(K378&lt;&gt;"",K378,N(IFERROR(INDEX(Spaces!$F$6:$F$105,MATCH($B378,SPACE_NAMES,0)),0)))*IF(L378&lt;&gt;"",L378,N(IFERROR(INDEX(Spaces!$G$6:$G$105,MATCH($B378,SPACE_NAMES,0)),0))))</f>
        <v/>
      </c>
      <c r="N378" s="46" t="str">
        <f aca="false">IF(OR(J378="",I378=""),"",I378*J378/1000)</f>
        <v/>
      </c>
      <c r="O378" s="44" t="str">
        <f aca="false">IF(N378="","",N378*M378)</f>
        <v/>
      </c>
      <c r="P378" s="51" t="str">
        <f aca="false">IF(OR(O378="",RATE=""),"",O378*RATE)</f>
        <v/>
      </c>
      <c r="Q378" s="42"/>
      <c r="R378" s="40"/>
      <c r="S378" s="40"/>
      <c r="T378" s="40"/>
      <c r="U378" s="40"/>
      <c r="V378" s="40"/>
      <c r="W378" s="40"/>
      <c r="X378" s="40"/>
      <c r="Y378" s="40"/>
      <c r="Z378" s="43"/>
      <c r="AA378" s="43"/>
      <c r="AB378" s="52"/>
      <c r="AC378" s="52"/>
      <c r="AD378" s="52"/>
      <c r="AE378" s="44" t="str">
        <f aca="false">IF(AND(U378="In scope",Z378&lt;&gt;"",J378&lt;&gt;"",N378&lt;&gt;""),Z378*IF(AA378="",J378,AA378)*M378/1000,"")</f>
        <v/>
      </c>
      <c r="AF378" s="44" t="str">
        <f aca="false">IF(AE378="","",O378-AE378)</f>
        <v/>
      </c>
      <c r="AG378" s="46" t="str">
        <f aca="false">IF(AE378="","",N378-Z378*IF(AA378="",J378,AA378)/1000)</f>
        <v/>
      </c>
      <c r="AH378" s="51" t="str">
        <f aca="false">IF(OR(AF378="",RATE=""),"",AF378*RATE)</f>
        <v/>
      </c>
      <c r="AI378" s="51" t="str">
        <f aca="false">IF(AE378="","",IF(AA378="",J378,AA378)*(N(AB378)+N(AC378)))</f>
        <v/>
      </c>
      <c r="AJ378" s="51" t="str">
        <f aca="false">IF(AE378="","",IF(AA378="",J378,AA378)*N(AD378))</f>
        <v/>
      </c>
      <c r="AK378" s="51" t="str">
        <f aca="false">IF(AE378="","",AI378-AJ378)</f>
        <v/>
      </c>
      <c r="AL378" s="53" t="str">
        <f aca="false">IF(OR(AK378="",AH378="",N(AH378)&lt;=0),"",AK378/AH378)</f>
        <v/>
      </c>
    </row>
    <row r="379" customFormat="false" ht="15" hidden="false" customHeight="false" outlineLevel="0" collapsed="false">
      <c r="A379" s="45" t="str">
        <f aca="false">IF(AND(B379="",D379=""),"",ROW()-5)</f>
        <v/>
      </c>
      <c r="B379" s="40"/>
      <c r="C379" s="50" t="str">
        <f aca="false">IF(B379="","",IFERROR(INDEX(Spaces!$A$6:$A$105,MATCH($B379,SPACE_NAMES,0)),""))</f>
        <v/>
      </c>
      <c r="D379" s="40"/>
      <c r="E379" s="40"/>
      <c r="F379" s="40"/>
      <c r="G379" s="45" t="str">
        <f aca="false">IF(D379="","",IFERROR(INDEX(FX_WATTS,MATCH(D379,FX_NAMES,0)),""))</f>
        <v/>
      </c>
      <c r="H379" s="43"/>
      <c r="I379" s="45" t="str">
        <f aca="false">IF(H379&lt;&gt;"",H379,G379)</f>
        <v/>
      </c>
      <c r="J379" s="43"/>
      <c r="K379" s="42"/>
      <c r="L379" s="43"/>
      <c r="M379" s="44" t="str">
        <f aca="false">IF(J379="","",IF(K379&lt;&gt;"",K379,N(IFERROR(INDEX(Spaces!$F$6:$F$105,MATCH($B379,SPACE_NAMES,0)),0)))*IF(L379&lt;&gt;"",L379,N(IFERROR(INDEX(Spaces!$G$6:$G$105,MATCH($B379,SPACE_NAMES,0)),0))))</f>
        <v/>
      </c>
      <c r="N379" s="46" t="str">
        <f aca="false">IF(OR(J379="",I379=""),"",I379*J379/1000)</f>
        <v/>
      </c>
      <c r="O379" s="44" t="str">
        <f aca="false">IF(N379="","",N379*M379)</f>
        <v/>
      </c>
      <c r="P379" s="51" t="str">
        <f aca="false">IF(OR(O379="",RATE=""),"",O379*RATE)</f>
        <v/>
      </c>
      <c r="Q379" s="42"/>
      <c r="R379" s="40"/>
      <c r="S379" s="40"/>
      <c r="T379" s="40"/>
      <c r="U379" s="40"/>
      <c r="V379" s="40"/>
      <c r="W379" s="40"/>
      <c r="X379" s="40"/>
      <c r="Y379" s="40"/>
      <c r="Z379" s="43"/>
      <c r="AA379" s="43"/>
      <c r="AB379" s="52"/>
      <c r="AC379" s="52"/>
      <c r="AD379" s="52"/>
      <c r="AE379" s="44" t="str">
        <f aca="false">IF(AND(U379="In scope",Z379&lt;&gt;"",J379&lt;&gt;"",N379&lt;&gt;""),Z379*IF(AA379="",J379,AA379)*M379/1000,"")</f>
        <v/>
      </c>
      <c r="AF379" s="44" t="str">
        <f aca="false">IF(AE379="","",O379-AE379)</f>
        <v/>
      </c>
      <c r="AG379" s="46" t="str">
        <f aca="false">IF(AE379="","",N379-Z379*IF(AA379="",J379,AA379)/1000)</f>
        <v/>
      </c>
      <c r="AH379" s="51" t="str">
        <f aca="false">IF(OR(AF379="",RATE=""),"",AF379*RATE)</f>
        <v/>
      </c>
      <c r="AI379" s="51" t="str">
        <f aca="false">IF(AE379="","",IF(AA379="",J379,AA379)*(N(AB379)+N(AC379)))</f>
        <v/>
      </c>
      <c r="AJ379" s="51" t="str">
        <f aca="false">IF(AE379="","",IF(AA379="",J379,AA379)*N(AD379))</f>
        <v/>
      </c>
      <c r="AK379" s="51" t="str">
        <f aca="false">IF(AE379="","",AI379-AJ379)</f>
        <v/>
      </c>
      <c r="AL379" s="53" t="str">
        <f aca="false">IF(OR(AK379="",AH379="",N(AH379)&lt;=0),"",AK379/AH379)</f>
        <v/>
      </c>
    </row>
    <row r="380" customFormat="false" ht="15" hidden="false" customHeight="false" outlineLevel="0" collapsed="false">
      <c r="A380" s="45" t="str">
        <f aca="false">IF(AND(B380="",D380=""),"",ROW()-5)</f>
        <v/>
      </c>
      <c r="B380" s="40"/>
      <c r="C380" s="50" t="str">
        <f aca="false">IF(B380="","",IFERROR(INDEX(Spaces!$A$6:$A$105,MATCH($B380,SPACE_NAMES,0)),""))</f>
        <v/>
      </c>
      <c r="D380" s="40"/>
      <c r="E380" s="40"/>
      <c r="F380" s="40"/>
      <c r="G380" s="45" t="str">
        <f aca="false">IF(D380="","",IFERROR(INDEX(FX_WATTS,MATCH(D380,FX_NAMES,0)),""))</f>
        <v/>
      </c>
      <c r="H380" s="43"/>
      <c r="I380" s="45" t="str">
        <f aca="false">IF(H380&lt;&gt;"",H380,G380)</f>
        <v/>
      </c>
      <c r="J380" s="43"/>
      <c r="K380" s="42"/>
      <c r="L380" s="43"/>
      <c r="M380" s="44" t="str">
        <f aca="false">IF(J380="","",IF(K380&lt;&gt;"",K380,N(IFERROR(INDEX(Spaces!$F$6:$F$105,MATCH($B380,SPACE_NAMES,0)),0)))*IF(L380&lt;&gt;"",L380,N(IFERROR(INDEX(Spaces!$G$6:$G$105,MATCH($B380,SPACE_NAMES,0)),0))))</f>
        <v/>
      </c>
      <c r="N380" s="46" t="str">
        <f aca="false">IF(OR(J380="",I380=""),"",I380*J380/1000)</f>
        <v/>
      </c>
      <c r="O380" s="44" t="str">
        <f aca="false">IF(N380="","",N380*M380)</f>
        <v/>
      </c>
      <c r="P380" s="51" t="str">
        <f aca="false">IF(OR(O380="",RATE=""),"",O380*RATE)</f>
        <v/>
      </c>
      <c r="Q380" s="42"/>
      <c r="R380" s="40"/>
      <c r="S380" s="40"/>
      <c r="T380" s="40"/>
      <c r="U380" s="40"/>
      <c r="V380" s="40"/>
      <c r="W380" s="40"/>
      <c r="X380" s="40"/>
      <c r="Y380" s="40"/>
      <c r="Z380" s="43"/>
      <c r="AA380" s="43"/>
      <c r="AB380" s="52"/>
      <c r="AC380" s="52"/>
      <c r="AD380" s="52"/>
      <c r="AE380" s="44" t="str">
        <f aca="false">IF(AND(U380="In scope",Z380&lt;&gt;"",J380&lt;&gt;"",N380&lt;&gt;""),Z380*IF(AA380="",J380,AA380)*M380/1000,"")</f>
        <v/>
      </c>
      <c r="AF380" s="44" t="str">
        <f aca="false">IF(AE380="","",O380-AE380)</f>
        <v/>
      </c>
      <c r="AG380" s="46" t="str">
        <f aca="false">IF(AE380="","",N380-Z380*IF(AA380="",J380,AA380)/1000)</f>
        <v/>
      </c>
      <c r="AH380" s="51" t="str">
        <f aca="false">IF(OR(AF380="",RATE=""),"",AF380*RATE)</f>
        <v/>
      </c>
      <c r="AI380" s="51" t="str">
        <f aca="false">IF(AE380="","",IF(AA380="",J380,AA380)*(N(AB380)+N(AC380)))</f>
        <v/>
      </c>
      <c r="AJ380" s="51" t="str">
        <f aca="false">IF(AE380="","",IF(AA380="",J380,AA380)*N(AD380))</f>
        <v/>
      </c>
      <c r="AK380" s="51" t="str">
        <f aca="false">IF(AE380="","",AI380-AJ380)</f>
        <v/>
      </c>
      <c r="AL380" s="53" t="str">
        <f aca="false">IF(OR(AK380="",AH380="",N(AH380)&lt;=0),"",AK380/AH380)</f>
        <v/>
      </c>
    </row>
    <row r="381" customFormat="false" ht="15" hidden="false" customHeight="false" outlineLevel="0" collapsed="false">
      <c r="A381" s="45" t="str">
        <f aca="false">IF(AND(B381="",D381=""),"",ROW()-5)</f>
        <v/>
      </c>
      <c r="B381" s="40"/>
      <c r="C381" s="50" t="str">
        <f aca="false">IF(B381="","",IFERROR(INDEX(Spaces!$A$6:$A$105,MATCH($B381,SPACE_NAMES,0)),""))</f>
        <v/>
      </c>
      <c r="D381" s="40"/>
      <c r="E381" s="40"/>
      <c r="F381" s="40"/>
      <c r="G381" s="45" t="str">
        <f aca="false">IF(D381="","",IFERROR(INDEX(FX_WATTS,MATCH(D381,FX_NAMES,0)),""))</f>
        <v/>
      </c>
      <c r="H381" s="43"/>
      <c r="I381" s="45" t="str">
        <f aca="false">IF(H381&lt;&gt;"",H381,G381)</f>
        <v/>
      </c>
      <c r="J381" s="43"/>
      <c r="K381" s="42"/>
      <c r="L381" s="43"/>
      <c r="M381" s="44" t="str">
        <f aca="false">IF(J381="","",IF(K381&lt;&gt;"",K381,N(IFERROR(INDEX(Spaces!$F$6:$F$105,MATCH($B381,SPACE_NAMES,0)),0)))*IF(L381&lt;&gt;"",L381,N(IFERROR(INDEX(Spaces!$G$6:$G$105,MATCH($B381,SPACE_NAMES,0)),0))))</f>
        <v/>
      </c>
      <c r="N381" s="46" t="str">
        <f aca="false">IF(OR(J381="",I381=""),"",I381*J381/1000)</f>
        <v/>
      </c>
      <c r="O381" s="44" t="str">
        <f aca="false">IF(N381="","",N381*M381)</f>
        <v/>
      </c>
      <c r="P381" s="51" t="str">
        <f aca="false">IF(OR(O381="",RATE=""),"",O381*RATE)</f>
        <v/>
      </c>
      <c r="Q381" s="42"/>
      <c r="R381" s="40"/>
      <c r="S381" s="40"/>
      <c r="T381" s="40"/>
      <c r="U381" s="40"/>
      <c r="V381" s="40"/>
      <c r="W381" s="40"/>
      <c r="X381" s="40"/>
      <c r="Y381" s="40"/>
      <c r="Z381" s="43"/>
      <c r="AA381" s="43"/>
      <c r="AB381" s="52"/>
      <c r="AC381" s="52"/>
      <c r="AD381" s="52"/>
      <c r="AE381" s="44" t="str">
        <f aca="false">IF(AND(U381="In scope",Z381&lt;&gt;"",J381&lt;&gt;"",N381&lt;&gt;""),Z381*IF(AA381="",J381,AA381)*M381/1000,"")</f>
        <v/>
      </c>
      <c r="AF381" s="44" t="str">
        <f aca="false">IF(AE381="","",O381-AE381)</f>
        <v/>
      </c>
      <c r="AG381" s="46" t="str">
        <f aca="false">IF(AE381="","",N381-Z381*IF(AA381="",J381,AA381)/1000)</f>
        <v/>
      </c>
      <c r="AH381" s="51" t="str">
        <f aca="false">IF(OR(AF381="",RATE=""),"",AF381*RATE)</f>
        <v/>
      </c>
      <c r="AI381" s="51" t="str">
        <f aca="false">IF(AE381="","",IF(AA381="",J381,AA381)*(N(AB381)+N(AC381)))</f>
        <v/>
      </c>
      <c r="AJ381" s="51" t="str">
        <f aca="false">IF(AE381="","",IF(AA381="",J381,AA381)*N(AD381))</f>
        <v/>
      </c>
      <c r="AK381" s="51" t="str">
        <f aca="false">IF(AE381="","",AI381-AJ381)</f>
        <v/>
      </c>
      <c r="AL381" s="53" t="str">
        <f aca="false">IF(OR(AK381="",AH381="",N(AH381)&lt;=0),"",AK381/AH381)</f>
        <v/>
      </c>
    </row>
    <row r="382" customFormat="false" ht="15" hidden="false" customHeight="false" outlineLevel="0" collapsed="false">
      <c r="A382" s="45" t="str">
        <f aca="false">IF(AND(B382="",D382=""),"",ROW()-5)</f>
        <v/>
      </c>
      <c r="B382" s="40"/>
      <c r="C382" s="50" t="str">
        <f aca="false">IF(B382="","",IFERROR(INDEX(Spaces!$A$6:$A$105,MATCH($B382,SPACE_NAMES,0)),""))</f>
        <v/>
      </c>
      <c r="D382" s="40"/>
      <c r="E382" s="40"/>
      <c r="F382" s="40"/>
      <c r="G382" s="45" t="str">
        <f aca="false">IF(D382="","",IFERROR(INDEX(FX_WATTS,MATCH(D382,FX_NAMES,0)),""))</f>
        <v/>
      </c>
      <c r="H382" s="43"/>
      <c r="I382" s="45" t="str">
        <f aca="false">IF(H382&lt;&gt;"",H382,G382)</f>
        <v/>
      </c>
      <c r="J382" s="43"/>
      <c r="K382" s="42"/>
      <c r="L382" s="43"/>
      <c r="M382" s="44" t="str">
        <f aca="false">IF(J382="","",IF(K382&lt;&gt;"",K382,N(IFERROR(INDEX(Spaces!$F$6:$F$105,MATCH($B382,SPACE_NAMES,0)),0)))*IF(L382&lt;&gt;"",L382,N(IFERROR(INDEX(Spaces!$G$6:$G$105,MATCH($B382,SPACE_NAMES,0)),0))))</f>
        <v/>
      </c>
      <c r="N382" s="46" t="str">
        <f aca="false">IF(OR(J382="",I382=""),"",I382*J382/1000)</f>
        <v/>
      </c>
      <c r="O382" s="44" t="str">
        <f aca="false">IF(N382="","",N382*M382)</f>
        <v/>
      </c>
      <c r="P382" s="51" t="str">
        <f aca="false">IF(OR(O382="",RATE=""),"",O382*RATE)</f>
        <v/>
      </c>
      <c r="Q382" s="42"/>
      <c r="R382" s="40"/>
      <c r="S382" s="40"/>
      <c r="T382" s="40"/>
      <c r="U382" s="40"/>
      <c r="V382" s="40"/>
      <c r="W382" s="40"/>
      <c r="X382" s="40"/>
      <c r="Y382" s="40"/>
      <c r="Z382" s="43"/>
      <c r="AA382" s="43"/>
      <c r="AB382" s="52"/>
      <c r="AC382" s="52"/>
      <c r="AD382" s="52"/>
      <c r="AE382" s="44" t="str">
        <f aca="false">IF(AND(U382="In scope",Z382&lt;&gt;"",J382&lt;&gt;"",N382&lt;&gt;""),Z382*IF(AA382="",J382,AA382)*M382/1000,"")</f>
        <v/>
      </c>
      <c r="AF382" s="44" t="str">
        <f aca="false">IF(AE382="","",O382-AE382)</f>
        <v/>
      </c>
      <c r="AG382" s="46" t="str">
        <f aca="false">IF(AE382="","",N382-Z382*IF(AA382="",J382,AA382)/1000)</f>
        <v/>
      </c>
      <c r="AH382" s="51" t="str">
        <f aca="false">IF(OR(AF382="",RATE=""),"",AF382*RATE)</f>
        <v/>
      </c>
      <c r="AI382" s="51" t="str">
        <f aca="false">IF(AE382="","",IF(AA382="",J382,AA382)*(N(AB382)+N(AC382)))</f>
        <v/>
      </c>
      <c r="AJ382" s="51" t="str">
        <f aca="false">IF(AE382="","",IF(AA382="",J382,AA382)*N(AD382))</f>
        <v/>
      </c>
      <c r="AK382" s="51" t="str">
        <f aca="false">IF(AE382="","",AI382-AJ382)</f>
        <v/>
      </c>
      <c r="AL382" s="53" t="str">
        <f aca="false">IF(OR(AK382="",AH382="",N(AH382)&lt;=0),"",AK382/AH382)</f>
        <v/>
      </c>
    </row>
    <row r="383" customFormat="false" ht="15" hidden="false" customHeight="false" outlineLevel="0" collapsed="false">
      <c r="A383" s="45" t="str">
        <f aca="false">IF(AND(B383="",D383=""),"",ROW()-5)</f>
        <v/>
      </c>
      <c r="B383" s="40"/>
      <c r="C383" s="50" t="str">
        <f aca="false">IF(B383="","",IFERROR(INDEX(Spaces!$A$6:$A$105,MATCH($B383,SPACE_NAMES,0)),""))</f>
        <v/>
      </c>
      <c r="D383" s="40"/>
      <c r="E383" s="40"/>
      <c r="F383" s="40"/>
      <c r="G383" s="45" t="str">
        <f aca="false">IF(D383="","",IFERROR(INDEX(FX_WATTS,MATCH(D383,FX_NAMES,0)),""))</f>
        <v/>
      </c>
      <c r="H383" s="43"/>
      <c r="I383" s="45" t="str">
        <f aca="false">IF(H383&lt;&gt;"",H383,G383)</f>
        <v/>
      </c>
      <c r="J383" s="43"/>
      <c r="K383" s="42"/>
      <c r="L383" s="43"/>
      <c r="M383" s="44" t="str">
        <f aca="false">IF(J383="","",IF(K383&lt;&gt;"",K383,N(IFERROR(INDEX(Spaces!$F$6:$F$105,MATCH($B383,SPACE_NAMES,0)),0)))*IF(L383&lt;&gt;"",L383,N(IFERROR(INDEX(Spaces!$G$6:$G$105,MATCH($B383,SPACE_NAMES,0)),0))))</f>
        <v/>
      </c>
      <c r="N383" s="46" t="str">
        <f aca="false">IF(OR(J383="",I383=""),"",I383*J383/1000)</f>
        <v/>
      </c>
      <c r="O383" s="44" t="str">
        <f aca="false">IF(N383="","",N383*M383)</f>
        <v/>
      </c>
      <c r="P383" s="51" t="str">
        <f aca="false">IF(OR(O383="",RATE=""),"",O383*RATE)</f>
        <v/>
      </c>
      <c r="Q383" s="42"/>
      <c r="R383" s="40"/>
      <c r="S383" s="40"/>
      <c r="T383" s="40"/>
      <c r="U383" s="40"/>
      <c r="V383" s="40"/>
      <c r="W383" s="40"/>
      <c r="X383" s="40"/>
      <c r="Y383" s="40"/>
      <c r="Z383" s="43"/>
      <c r="AA383" s="43"/>
      <c r="AB383" s="52"/>
      <c r="AC383" s="52"/>
      <c r="AD383" s="52"/>
      <c r="AE383" s="44" t="str">
        <f aca="false">IF(AND(U383="In scope",Z383&lt;&gt;"",J383&lt;&gt;"",N383&lt;&gt;""),Z383*IF(AA383="",J383,AA383)*M383/1000,"")</f>
        <v/>
      </c>
      <c r="AF383" s="44" t="str">
        <f aca="false">IF(AE383="","",O383-AE383)</f>
        <v/>
      </c>
      <c r="AG383" s="46" t="str">
        <f aca="false">IF(AE383="","",N383-Z383*IF(AA383="",J383,AA383)/1000)</f>
        <v/>
      </c>
      <c r="AH383" s="51" t="str">
        <f aca="false">IF(OR(AF383="",RATE=""),"",AF383*RATE)</f>
        <v/>
      </c>
      <c r="AI383" s="51" t="str">
        <f aca="false">IF(AE383="","",IF(AA383="",J383,AA383)*(N(AB383)+N(AC383)))</f>
        <v/>
      </c>
      <c r="AJ383" s="51" t="str">
        <f aca="false">IF(AE383="","",IF(AA383="",J383,AA383)*N(AD383))</f>
        <v/>
      </c>
      <c r="AK383" s="51" t="str">
        <f aca="false">IF(AE383="","",AI383-AJ383)</f>
        <v/>
      </c>
      <c r="AL383" s="53" t="str">
        <f aca="false">IF(OR(AK383="",AH383="",N(AH383)&lt;=0),"",AK383/AH383)</f>
        <v/>
      </c>
    </row>
    <row r="384" customFormat="false" ht="15" hidden="false" customHeight="false" outlineLevel="0" collapsed="false">
      <c r="A384" s="45" t="str">
        <f aca="false">IF(AND(B384="",D384=""),"",ROW()-5)</f>
        <v/>
      </c>
      <c r="B384" s="40"/>
      <c r="C384" s="50" t="str">
        <f aca="false">IF(B384="","",IFERROR(INDEX(Spaces!$A$6:$A$105,MATCH($B384,SPACE_NAMES,0)),""))</f>
        <v/>
      </c>
      <c r="D384" s="40"/>
      <c r="E384" s="40"/>
      <c r="F384" s="40"/>
      <c r="G384" s="45" t="str">
        <f aca="false">IF(D384="","",IFERROR(INDEX(FX_WATTS,MATCH(D384,FX_NAMES,0)),""))</f>
        <v/>
      </c>
      <c r="H384" s="43"/>
      <c r="I384" s="45" t="str">
        <f aca="false">IF(H384&lt;&gt;"",H384,G384)</f>
        <v/>
      </c>
      <c r="J384" s="43"/>
      <c r="K384" s="42"/>
      <c r="L384" s="43"/>
      <c r="M384" s="44" t="str">
        <f aca="false">IF(J384="","",IF(K384&lt;&gt;"",K384,N(IFERROR(INDEX(Spaces!$F$6:$F$105,MATCH($B384,SPACE_NAMES,0)),0)))*IF(L384&lt;&gt;"",L384,N(IFERROR(INDEX(Spaces!$G$6:$G$105,MATCH($B384,SPACE_NAMES,0)),0))))</f>
        <v/>
      </c>
      <c r="N384" s="46" t="str">
        <f aca="false">IF(OR(J384="",I384=""),"",I384*J384/1000)</f>
        <v/>
      </c>
      <c r="O384" s="44" t="str">
        <f aca="false">IF(N384="","",N384*M384)</f>
        <v/>
      </c>
      <c r="P384" s="51" t="str">
        <f aca="false">IF(OR(O384="",RATE=""),"",O384*RATE)</f>
        <v/>
      </c>
      <c r="Q384" s="42"/>
      <c r="R384" s="40"/>
      <c r="S384" s="40"/>
      <c r="T384" s="40"/>
      <c r="U384" s="40"/>
      <c r="V384" s="40"/>
      <c r="W384" s="40"/>
      <c r="X384" s="40"/>
      <c r="Y384" s="40"/>
      <c r="Z384" s="43"/>
      <c r="AA384" s="43"/>
      <c r="AB384" s="52"/>
      <c r="AC384" s="52"/>
      <c r="AD384" s="52"/>
      <c r="AE384" s="44" t="str">
        <f aca="false">IF(AND(U384="In scope",Z384&lt;&gt;"",J384&lt;&gt;"",N384&lt;&gt;""),Z384*IF(AA384="",J384,AA384)*M384/1000,"")</f>
        <v/>
      </c>
      <c r="AF384" s="44" t="str">
        <f aca="false">IF(AE384="","",O384-AE384)</f>
        <v/>
      </c>
      <c r="AG384" s="46" t="str">
        <f aca="false">IF(AE384="","",N384-Z384*IF(AA384="",J384,AA384)/1000)</f>
        <v/>
      </c>
      <c r="AH384" s="51" t="str">
        <f aca="false">IF(OR(AF384="",RATE=""),"",AF384*RATE)</f>
        <v/>
      </c>
      <c r="AI384" s="51" t="str">
        <f aca="false">IF(AE384="","",IF(AA384="",J384,AA384)*(N(AB384)+N(AC384)))</f>
        <v/>
      </c>
      <c r="AJ384" s="51" t="str">
        <f aca="false">IF(AE384="","",IF(AA384="",J384,AA384)*N(AD384))</f>
        <v/>
      </c>
      <c r="AK384" s="51" t="str">
        <f aca="false">IF(AE384="","",AI384-AJ384)</f>
        <v/>
      </c>
      <c r="AL384" s="53" t="str">
        <f aca="false">IF(OR(AK384="",AH384="",N(AH384)&lt;=0),"",AK384/AH384)</f>
        <v/>
      </c>
    </row>
    <row r="385" customFormat="false" ht="15" hidden="false" customHeight="false" outlineLevel="0" collapsed="false">
      <c r="A385" s="45" t="str">
        <f aca="false">IF(AND(B385="",D385=""),"",ROW()-5)</f>
        <v/>
      </c>
      <c r="B385" s="40"/>
      <c r="C385" s="50" t="str">
        <f aca="false">IF(B385="","",IFERROR(INDEX(Spaces!$A$6:$A$105,MATCH($B385,SPACE_NAMES,0)),""))</f>
        <v/>
      </c>
      <c r="D385" s="40"/>
      <c r="E385" s="40"/>
      <c r="F385" s="40"/>
      <c r="G385" s="45" t="str">
        <f aca="false">IF(D385="","",IFERROR(INDEX(FX_WATTS,MATCH(D385,FX_NAMES,0)),""))</f>
        <v/>
      </c>
      <c r="H385" s="43"/>
      <c r="I385" s="45" t="str">
        <f aca="false">IF(H385&lt;&gt;"",H385,G385)</f>
        <v/>
      </c>
      <c r="J385" s="43"/>
      <c r="K385" s="42"/>
      <c r="L385" s="43"/>
      <c r="M385" s="44" t="str">
        <f aca="false">IF(J385="","",IF(K385&lt;&gt;"",K385,N(IFERROR(INDEX(Spaces!$F$6:$F$105,MATCH($B385,SPACE_NAMES,0)),0)))*IF(L385&lt;&gt;"",L385,N(IFERROR(INDEX(Spaces!$G$6:$G$105,MATCH($B385,SPACE_NAMES,0)),0))))</f>
        <v/>
      </c>
      <c r="N385" s="46" t="str">
        <f aca="false">IF(OR(J385="",I385=""),"",I385*J385/1000)</f>
        <v/>
      </c>
      <c r="O385" s="44" t="str">
        <f aca="false">IF(N385="","",N385*M385)</f>
        <v/>
      </c>
      <c r="P385" s="51" t="str">
        <f aca="false">IF(OR(O385="",RATE=""),"",O385*RATE)</f>
        <v/>
      </c>
      <c r="Q385" s="42"/>
      <c r="R385" s="40"/>
      <c r="S385" s="40"/>
      <c r="T385" s="40"/>
      <c r="U385" s="40"/>
      <c r="V385" s="40"/>
      <c r="W385" s="40"/>
      <c r="X385" s="40"/>
      <c r="Y385" s="40"/>
      <c r="Z385" s="43"/>
      <c r="AA385" s="43"/>
      <c r="AB385" s="52"/>
      <c r="AC385" s="52"/>
      <c r="AD385" s="52"/>
      <c r="AE385" s="44" t="str">
        <f aca="false">IF(AND(U385="In scope",Z385&lt;&gt;"",J385&lt;&gt;"",N385&lt;&gt;""),Z385*IF(AA385="",J385,AA385)*M385/1000,"")</f>
        <v/>
      </c>
      <c r="AF385" s="44" t="str">
        <f aca="false">IF(AE385="","",O385-AE385)</f>
        <v/>
      </c>
      <c r="AG385" s="46" t="str">
        <f aca="false">IF(AE385="","",N385-Z385*IF(AA385="",J385,AA385)/1000)</f>
        <v/>
      </c>
      <c r="AH385" s="51" t="str">
        <f aca="false">IF(OR(AF385="",RATE=""),"",AF385*RATE)</f>
        <v/>
      </c>
      <c r="AI385" s="51" t="str">
        <f aca="false">IF(AE385="","",IF(AA385="",J385,AA385)*(N(AB385)+N(AC385)))</f>
        <v/>
      </c>
      <c r="AJ385" s="51" t="str">
        <f aca="false">IF(AE385="","",IF(AA385="",J385,AA385)*N(AD385))</f>
        <v/>
      </c>
      <c r="AK385" s="51" t="str">
        <f aca="false">IF(AE385="","",AI385-AJ385)</f>
        <v/>
      </c>
      <c r="AL385" s="53" t="str">
        <f aca="false">IF(OR(AK385="",AH385="",N(AH385)&lt;=0),"",AK385/AH385)</f>
        <v/>
      </c>
    </row>
    <row r="386" customFormat="false" ht="15" hidden="false" customHeight="false" outlineLevel="0" collapsed="false">
      <c r="A386" s="45" t="str">
        <f aca="false">IF(AND(B386="",D386=""),"",ROW()-5)</f>
        <v/>
      </c>
      <c r="B386" s="40"/>
      <c r="C386" s="50" t="str">
        <f aca="false">IF(B386="","",IFERROR(INDEX(Spaces!$A$6:$A$105,MATCH($B386,SPACE_NAMES,0)),""))</f>
        <v/>
      </c>
      <c r="D386" s="40"/>
      <c r="E386" s="40"/>
      <c r="F386" s="40"/>
      <c r="G386" s="45" t="str">
        <f aca="false">IF(D386="","",IFERROR(INDEX(FX_WATTS,MATCH(D386,FX_NAMES,0)),""))</f>
        <v/>
      </c>
      <c r="H386" s="43"/>
      <c r="I386" s="45" t="str">
        <f aca="false">IF(H386&lt;&gt;"",H386,G386)</f>
        <v/>
      </c>
      <c r="J386" s="43"/>
      <c r="K386" s="42"/>
      <c r="L386" s="43"/>
      <c r="M386" s="44" t="str">
        <f aca="false">IF(J386="","",IF(K386&lt;&gt;"",K386,N(IFERROR(INDEX(Spaces!$F$6:$F$105,MATCH($B386,SPACE_NAMES,0)),0)))*IF(L386&lt;&gt;"",L386,N(IFERROR(INDEX(Spaces!$G$6:$G$105,MATCH($B386,SPACE_NAMES,0)),0))))</f>
        <v/>
      </c>
      <c r="N386" s="46" t="str">
        <f aca="false">IF(OR(J386="",I386=""),"",I386*J386/1000)</f>
        <v/>
      </c>
      <c r="O386" s="44" t="str">
        <f aca="false">IF(N386="","",N386*M386)</f>
        <v/>
      </c>
      <c r="P386" s="51" t="str">
        <f aca="false">IF(OR(O386="",RATE=""),"",O386*RATE)</f>
        <v/>
      </c>
      <c r="Q386" s="42"/>
      <c r="R386" s="40"/>
      <c r="S386" s="40"/>
      <c r="T386" s="40"/>
      <c r="U386" s="40"/>
      <c r="V386" s="40"/>
      <c r="W386" s="40"/>
      <c r="X386" s="40"/>
      <c r="Y386" s="40"/>
      <c r="Z386" s="43"/>
      <c r="AA386" s="43"/>
      <c r="AB386" s="52"/>
      <c r="AC386" s="52"/>
      <c r="AD386" s="52"/>
      <c r="AE386" s="44" t="str">
        <f aca="false">IF(AND(U386="In scope",Z386&lt;&gt;"",J386&lt;&gt;"",N386&lt;&gt;""),Z386*IF(AA386="",J386,AA386)*M386/1000,"")</f>
        <v/>
      </c>
      <c r="AF386" s="44" t="str">
        <f aca="false">IF(AE386="","",O386-AE386)</f>
        <v/>
      </c>
      <c r="AG386" s="46" t="str">
        <f aca="false">IF(AE386="","",N386-Z386*IF(AA386="",J386,AA386)/1000)</f>
        <v/>
      </c>
      <c r="AH386" s="51" t="str">
        <f aca="false">IF(OR(AF386="",RATE=""),"",AF386*RATE)</f>
        <v/>
      </c>
      <c r="AI386" s="51" t="str">
        <f aca="false">IF(AE386="","",IF(AA386="",J386,AA386)*(N(AB386)+N(AC386)))</f>
        <v/>
      </c>
      <c r="AJ386" s="51" t="str">
        <f aca="false">IF(AE386="","",IF(AA386="",J386,AA386)*N(AD386))</f>
        <v/>
      </c>
      <c r="AK386" s="51" t="str">
        <f aca="false">IF(AE386="","",AI386-AJ386)</f>
        <v/>
      </c>
      <c r="AL386" s="53" t="str">
        <f aca="false">IF(OR(AK386="",AH386="",N(AH386)&lt;=0),"",AK386/AH386)</f>
        <v/>
      </c>
    </row>
    <row r="387" customFormat="false" ht="15" hidden="false" customHeight="false" outlineLevel="0" collapsed="false">
      <c r="A387" s="45" t="str">
        <f aca="false">IF(AND(B387="",D387=""),"",ROW()-5)</f>
        <v/>
      </c>
      <c r="B387" s="40"/>
      <c r="C387" s="50" t="str">
        <f aca="false">IF(B387="","",IFERROR(INDEX(Spaces!$A$6:$A$105,MATCH($B387,SPACE_NAMES,0)),""))</f>
        <v/>
      </c>
      <c r="D387" s="40"/>
      <c r="E387" s="40"/>
      <c r="F387" s="40"/>
      <c r="G387" s="45" t="str">
        <f aca="false">IF(D387="","",IFERROR(INDEX(FX_WATTS,MATCH(D387,FX_NAMES,0)),""))</f>
        <v/>
      </c>
      <c r="H387" s="43"/>
      <c r="I387" s="45" t="str">
        <f aca="false">IF(H387&lt;&gt;"",H387,G387)</f>
        <v/>
      </c>
      <c r="J387" s="43"/>
      <c r="K387" s="42"/>
      <c r="L387" s="43"/>
      <c r="M387" s="44" t="str">
        <f aca="false">IF(J387="","",IF(K387&lt;&gt;"",K387,N(IFERROR(INDEX(Spaces!$F$6:$F$105,MATCH($B387,SPACE_NAMES,0)),0)))*IF(L387&lt;&gt;"",L387,N(IFERROR(INDEX(Spaces!$G$6:$G$105,MATCH($B387,SPACE_NAMES,0)),0))))</f>
        <v/>
      </c>
      <c r="N387" s="46" t="str">
        <f aca="false">IF(OR(J387="",I387=""),"",I387*J387/1000)</f>
        <v/>
      </c>
      <c r="O387" s="44" t="str">
        <f aca="false">IF(N387="","",N387*M387)</f>
        <v/>
      </c>
      <c r="P387" s="51" t="str">
        <f aca="false">IF(OR(O387="",RATE=""),"",O387*RATE)</f>
        <v/>
      </c>
      <c r="Q387" s="42"/>
      <c r="R387" s="40"/>
      <c r="S387" s="40"/>
      <c r="T387" s="40"/>
      <c r="U387" s="40"/>
      <c r="V387" s="40"/>
      <c r="W387" s="40"/>
      <c r="X387" s="40"/>
      <c r="Y387" s="40"/>
      <c r="Z387" s="43"/>
      <c r="AA387" s="43"/>
      <c r="AB387" s="52"/>
      <c r="AC387" s="52"/>
      <c r="AD387" s="52"/>
      <c r="AE387" s="44" t="str">
        <f aca="false">IF(AND(U387="In scope",Z387&lt;&gt;"",J387&lt;&gt;"",N387&lt;&gt;""),Z387*IF(AA387="",J387,AA387)*M387/1000,"")</f>
        <v/>
      </c>
      <c r="AF387" s="44" t="str">
        <f aca="false">IF(AE387="","",O387-AE387)</f>
        <v/>
      </c>
      <c r="AG387" s="46" t="str">
        <f aca="false">IF(AE387="","",N387-Z387*IF(AA387="",J387,AA387)/1000)</f>
        <v/>
      </c>
      <c r="AH387" s="51" t="str">
        <f aca="false">IF(OR(AF387="",RATE=""),"",AF387*RATE)</f>
        <v/>
      </c>
      <c r="AI387" s="51" t="str">
        <f aca="false">IF(AE387="","",IF(AA387="",J387,AA387)*(N(AB387)+N(AC387)))</f>
        <v/>
      </c>
      <c r="AJ387" s="51" t="str">
        <f aca="false">IF(AE387="","",IF(AA387="",J387,AA387)*N(AD387))</f>
        <v/>
      </c>
      <c r="AK387" s="51" t="str">
        <f aca="false">IF(AE387="","",AI387-AJ387)</f>
        <v/>
      </c>
      <c r="AL387" s="53" t="str">
        <f aca="false">IF(OR(AK387="",AH387="",N(AH387)&lt;=0),"",AK387/AH387)</f>
        <v/>
      </c>
    </row>
    <row r="388" customFormat="false" ht="15" hidden="false" customHeight="false" outlineLevel="0" collapsed="false">
      <c r="A388" s="45" t="str">
        <f aca="false">IF(AND(B388="",D388=""),"",ROW()-5)</f>
        <v/>
      </c>
      <c r="B388" s="40"/>
      <c r="C388" s="50" t="str">
        <f aca="false">IF(B388="","",IFERROR(INDEX(Spaces!$A$6:$A$105,MATCH($B388,SPACE_NAMES,0)),""))</f>
        <v/>
      </c>
      <c r="D388" s="40"/>
      <c r="E388" s="40"/>
      <c r="F388" s="40"/>
      <c r="G388" s="45" t="str">
        <f aca="false">IF(D388="","",IFERROR(INDEX(FX_WATTS,MATCH(D388,FX_NAMES,0)),""))</f>
        <v/>
      </c>
      <c r="H388" s="43"/>
      <c r="I388" s="45" t="str">
        <f aca="false">IF(H388&lt;&gt;"",H388,G388)</f>
        <v/>
      </c>
      <c r="J388" s="43"/>
      <c r="K388" s="42"/>
      <c r="L388" s="43"/>
      <c r="M388" s="44" t="str">
        <f aca="false">IF(J388="","",IF(K388&lt;&gt;"",K388,N(IFERROR(INDEX(Spaces!$F$6:$F$105,MATCH($B388,SPACE_NAMES,0)),0)))*IF(L388&lt;&gt;"",L388,N(IFERROR(INDEX(Spaces!$G$6:$G$105,MATCH($B388,SPACE_NAMES,0)),0))))</f>
        <v/>
      </c>
      <c r="N388" s="46" t="str">
        <f aca="false">IF(OR(J388="",I388=""),"",I388*J388/1000)</f>
        <v/>
      </c>
      <c r="O388" s="44" t="str">
        <f aca="false">IF(N388="","",N388*M388)</f>
        <v/>
      </c>
      <c r="P388" s="51" t="str">
        <f aca="false">IF(OR(O388="",RATE=""),"",O388*RATE)</f>
        <v/>
      </c>
      <c r="Q388" s="42"/>
      <c r="R388" s="40"/>
      <c r="S388" s="40"/>
      <c r="T388" s="40"/>
      <c r="U388" s="40"/>
      <c r="V388" s="40"/>
      <c r="W388" s="40"/>
      <c r="X388" s="40"/>
      <c r="Y388" s="40"/>
      <c r="Z388" s="43"/>
      <c r="AA388" s="43"/>
      <c r="AB388" s="52"/>
      <c r="AC388" s="52"/>
      <c r="AD388" s="52"/>
      <c r="AE388" s="44" t="str">
        <f aca="false">IF(AND(U388="In scope",Z388&lt;&gt;"",J388&lt;&gt;"",N388&lt;&gt;""),Z388*IF(AA388="",J388,AA388)*M388/1000,"")</f>
        <v/>
      </c>
      <c r="AF388" s="44" t="str">
        <f aca="false">IF(AE388="","",O388-AE388)</f>
        <v/>
      </c>
      <c r="AG388" s="46" t="str">
        <f aca="false">IF(AE388="","",N388-Z388*IF(AA388="",J388,AA388)/1000)</f>
        <v/>
      </c>
      <c r="AH388" s="51" t="str">
        <f aca="false">IF(OR(AF388="",RATE=""),"",AF388*RATE)</f>
        <v/>
      </c>
      <c r="AI388" s="51" t="str">
        <f aca="false">IF(AE388="","",IF(AA388="",J388,AA388)*(N(AB388)+N(AC388)))</f>
        <v/>
      </c>
      <c r="AJ388" s="51" t="str">
        <f aca="false">IF(AE388="","",IF(AA388="",J388,AA388)*N(AD388))</f>
        <v/>
      </c>
      <c r="AK388" s="51" t="str">
        <f aca="false">IF(AE388="","",AI388-AJ388)</f>
        <v/>
      </c>
      <c r="AL388" s="53" t="str">
        <f aca="false">IF(OR(AK388="",AH388="",N(AH388)&lt;=0),"",AK388/AH388)</f>
        <v/>
      </c>
    </row>
    <row r="389" customFormat="false" ht="15" hidden="false" customHeight="false" outlineLevel="0" collapsed="false">
      <c r="A389" s="45" t="str">
        <f aca="false">IF(AND(B389="",D389=""),"",ROW()-5)</f>
        <v/>
      </c>
      <c r="B389" s="40"/>
      <c r="C389" s="50" t="str">
        <f aca="false">IF(B389="","",IFERROR(INDEX(Spaces!$A$6:$A$105,MATCH($B389,SPACE_NAMES,0)),""))</f>
        <v/>
      </c>
      <c r="D389" s="40"/>
      <c r="E389" s="40"/>
      <c r="F389" s="40"/>
      <c r="G389" s="45" t="str">
        <f aca="false">IF(D389="","",IFERROR(INDEX(FX_WATTS,MATCH(D389,FX_NAMES,0)),""))</f>
        <v/>
      </c>
      <c r="H389" s="43"/>
      <c r="I389" s="45" t="str">
        <f aca="false">IF(H389&lt;&gt;"",H389,G389)</f>
        <v/>
      </c>
      <c r="J389" s="43"/>
      <c r="K389" s="42"/>
      <c r="L389" s="43"/>
      <c r="M389" s="44" t="str">
        <f aca="false">IF(J389="","",IF(K389&lt;&gt;"",K389,N(IFERROR(INDEX(Spaces!$F$6:$F$105,MATCH($B389,SPACE_NAMES,0)),0)))*IF(L389&lt;&gt;"",L389,N(IFERROR(INDEX(Spaces!$G$6:$G$105,MATCH($B389,SPACE_NAMES,0)),0))))</f>
        <v/>
      </c>
      <c r="N389" s="46" t="str">
        <f aca="false">IF(OR(J389="",I389=""),"",I389*J389/1000)</f>
        <v/>
      </c>
      <c r="O389" s="44" t="str">
        <f aca="false">IF(N389="","",N389*M389)</f>
        <v/>
      </c>
      <c r="P389" s="51" t="str">
        <f aca="false">IF(OR(O389="",RATE=""),"",O389*RATE)</f>
        <v/>
      </c>
      <c r="Q389" s="42"/>
      <c r="R389" s="40"/>
      <c r="S389" s="40"/>
      <c r="T389" s="40"/>
      <c r="U389" s="40"/>
      <c r="V389" s="40"/>
      <c r="W389" s="40"/>
      <c r="X389" s="40"/>
      <c r="Y389" s="40"/>
      <c r="Z389" s="43"/>
      <c r="AA389" s="43"/>
      <c r="AB389" s="52"/>
      <c r="AC389" s="52"/>
      <c r="AD389" s="52"/>
      <c r="AE389" s="44" t="str">
        <f aca="false">IF(AND(U389="In scope",Z389&lt;&gt;"",J389&lt;&gt;"",N389&lt;&gt;""),Z389*IF(AA389="",J389,AA389)*M389/1000,"")</f>
        <v/>
      </c>
      <c r="AF389" s="44" t="str">
        <f aca="false">IF(AE389="","",O389-AE389)</f>
        <v/>
      </c>
      <c r="AG389" s="46" t="str">
        <f aca="false">IF(AE389="","",N389-Z389*IF(AA389="",J389,AA389)/1000)</f>
        <v/>
      </c>
      <c r="AH389" s="51" t="str">
        <f aca="false">IF(OR(AF389="",RATE=""),"",AF389*RATE)</f>
        <v/>
      </c>
      <c r="AI389" s="51" t="str">
        <f aca="false">IF(AE389="","",IF(AA389="",J389,AA389)*(N(AB389)+N(AC389)))</f>
        <v/>
      </c>
      <c r="AJ389" s="51" t="str">
        <f aca="false">IF(AE389="","",IF(AA389="",J389,AA389)*N(AD389))</f>
        <v/>
      </c>
      <c r="AK389" s="51" t="str">
        <f aca="false">IF(AE389="","",AI389-AJ389)</f>
        <v/>
      </c>
      <c r="AL389" s="53" t="str">
        <f aca="false">IF(OR(AK389="",AH389="",N(AH389)&lt;=0),"",AK389/AH389)</f>
        <v/>
      </c>
    </row>
    <row r="390" customFormat="false" ht="15" hidden="false" customHeight="false" outlineLevel="0" collapsed="false">
      <c r="A390" s="45" t="str">
        <f aca="false">IF(AND(B390="",D390=""),"",ROW()-5)</f>
        <v/>
      </c>
      <c r="B390" s="40"/>
      <c r="C390" s="50" t="str">
        <f aca="false">IF(B390="","",IFERROR(INDEX(Spaces!$A$6:$A$105,MATCH($B390,SPACE_NAMES,0)),""))</f>
        <v/>
      </c>
      <c r="D390" s="40"/>
      <c r="E390" s="40"/>
      <c r="F390" s="40"/>
      <c r="G390" s="45" t="str">
        <f aca="false">IF(D390="","",IFERROR(INDEX(FX_WATTS,MATCH(D390,FX_NAMES,0)),""))</f>
        <v/>
      </c>
      <c r="H390" s="43"/>
      <c r="I390" s="45" t="str">
        <f aca="false">IF(H390&lt;&gt;"",H390,G390)</f>
        <v/>
      </c>
      <c r="J390" s="43"/>
      <c r="K390" s="42"/>
      <c r="L390" s="43"/>
      <c r="M390" s="44" t="str">
        <f aca="false">IF(J390="","",IF(K390&lt;&gt;"",K390,N(IFERROR(INDEX(Spaces!$F$6:$F$105,MATCH($B390,SPACE_NAMES,0)),0)))*IF(L390&lt;&gt;"",L390,N(IFERROR(INDEX(Spaces!$G$6:$G$105,MATCH($B390,SPACE_NAMES,0)),0))))</f>
        <v/>
      </c>
      <c r="N390" s="46" t="str">
        <f aca="false">IF(OR(J390="",I390=""),"",I390*J390/1000)</f>
        <v/>
      </c>
      <c r="O390" s="44" t="str">
        <f aca="false">IF(N390="","",N390*M390)</f>
        <v/>
      </c>
      <c r="P390" s="51" t="str">
        <f aca="false">IF(OR(O390="",RATE=""),"",O390*RATE)</f>
        <v/>
      </c>
      <c r="Q390" s="42"/>
      <c r="R390" s="40"/>
      <c r="S390" s="40"/>
      <c r="T390" s="40"/>
      <c r="U390" s="40"/>
      <c r="V390" s="40"/>
      <c r="W390" s="40"/>
      <c r="X390" s="40"/>
      <c r="Y390" s="40"/>
      <c r="Z390" s="43"/>
      <c r="AA390" s="43"/>
      <c r="AB390" s="52"/>
      <c r="AC390" s="52"/>
      <c r="AD390" s="52"/>
      <c r="AE390" s="44" t="str">
        <f aca="false">IF(AND(U390="In scope",Z390&lt;&gt;"",J390&lt;&gt;"",N390&lt;&gt;""),Z390*IF(AA390="",J390,AA390)*M390/1000,"")</f>
        <v/>
      </c>
      <c r="AF390" s="44" t="str">
        <f aca="false">IF(AE390="","",O390-AE390)</f>
        <v/>
      </c>
      <c r="AG390" s="46" t="str">
        <f aca="false">IF(AE390="","",N390-Z390*IF(AA390="",J390,AA390)/1000)</f>
        <v/>
      </c>
      <c r="AH390" s="51" t="str">
        <f aca="false">IF(OR(AF390="",RATE=""),"",AF390*RATE)</f>
        <v/>
      </c>
      <c r="AI390" s="51" t="str">
        <f aca="false">IF(AE390="","",IF(AA390="",J390,AA390)*(N(AB390)+N(AC390)))</f>
        <v/>
      </c>
      <c r="AJ390" s="51" t="str">
        <f aca="false">IF(AE390="","",IF(AA390="",J390,AA390)*N(AD390))</f>
        <v/>
      </c>
      <c r="AK390" s="51" t="str">
        <f aca="false">IF(AE390="","",AI390-AJ390)</f>
        <v/>
      </c>
      <c r="AL390" s="53" t="str">
        <f aca="false">IF(OR(AK390="",AH390="",N(AH390)&lt;=0),"",AK390/AH390)</f>
        <v/>
      </c>
    </row>
    <row r="391" customFormat="false" ht="15" hidden="false" customHeight="false" outlineLevel="0" collapsed="false">
      <c r="A391" s="45" t="str">
        <f aca="false">IF(AND(B391="",D391=""),"",ROW()-5)</f>
        <v/>
      </c>
      <c r="B391" s="40"/>
      <c r="C391" s="50" t="str">
        <f aca="false">IF(B391="","",IFERROR(INDEX(Spaces!$A$6:$A$105,MATCH($B391,SPACE_NAMES,0)),""))</f>
        <v/>
      </c>
      <c r="D391" s="40"/>
      <c r="E391" s="40"/>
      <c r="F391" s="40"/>
      <c r="G391" s="45" t="str">
        <f aca="false">IF(D391="","",IFERROR(INDEX(FX_WATTS,MATCH(D391,FX_NAMES,0)),""))</f>
        <v/>
      </c>
      <c r="H391" s="43"/>
      <c r="I391" s="45" t="str">
        <f aca="false">IF(H391&lt;&gt;"",H391,G391)</f>
        <v/>
      </c>
      <c r="J391" s="43"/>
      <c r="K391" s="42"/>
      <c r="L391" s="43"/>
      <c r="M391" s="44" t="str">
        <f aca="false">IF(J391="","",IF(K391&lt;&gt;"",K391,N(IFERROR(INDEX(Spaces!$F$6:$F$105,MATCH($B391,SPACE_NAMES,0)),0)))*IF(L391&lt;&gt;"",L391,N(IFERROR(INDEX(Spaces!$G$6:$G$105,MATCH($B391,SPACE_NAMES,0)),0))))</f>
        <v/>
      </c>
      <c r="N391" s="46" t="str">
        <f aca="false">IF(OR(J391="",I391=""),"",I391*J391/1000)</f>
        <v/>
      </c>
      <c r="O391" s="44" t="str">
        <f aca="false">IF(N391="","",N391*M391)</f>
        <v/>
      </c>
      <c r="P391" s="51" t="str">
        <f aca="false">IF(OR(O391="",RATE=""),"",O391*RATE)</f>
        <v/>
      </c>
      <c r="Q391" s="42"/>
      <c r="R391" s="40"/>
      <c r="S391" s="40"/>
      <c r="T391" s="40"/>
      <c r="U391" s="40"/>
      <c r="V391" s="40"/>
      <c r="W391" s="40"/>
      <c r="X391" s="40"/>
      <c r="Y391" s="40"/>
      <c r="Z391" s="43"/>
      <c r="AA391" s="43"/>
      <c r="AB391" s="52"/>
      <c r="AC391" s="52"/>
      <c r="AD391" s="52"/>
      <c r="AE391" s="44" t="str">
        <f aca="false">IF(AND(U391="In scope",Z391&lt;&gt;"",J391&lt;&gt;"",N391&lt;&gt;""),Z391*IF(AA391="",J391,AA391)*M391/1000,"")</f>
        <v/>
      </c>
      <c r="AF391" s="44" t="str">
        <f aca="false">IF(AE391="","",O391-AE391)</f>
        <v/>
      </c>
      <c r="AG391" s="46" t="str">
        <f aca="false">IF(AE391="","",N391-Z391*IF(AA391="",J391,AA391)/1000)</f>
        <v/>
      </c>
      <c r="AH391" s="51" t="str">
        <f aca="false">IF(OR(AF391="",RATE=""),"",AF391*RATE)</f>
        <v/>
      </c>
      <c r="AI391" s="51" t="str">
        <f aca="false">IF(AE391="","",IF(AA391="",J391,AA391)*(N(AB391)+N(AC391)))</f>
        <v/>
      </c>
      <c r="AJ391" s="51" t="str">
        <f aca="false">IF(AE391="","",IF(AA391="",J391,AA391)*N(AD391))</f>
        <v/>
      </c>
      <c r="AK391" s="51" t="str">
        <f aca="false">IF(AE391="","",AI391-AJ391)</f>
        <v/>
      </c>
      <c r="AL391" s="53" t="str">
        <f aca="false">IF(OR(AK391="",AH391="",N(AH391)&lt;=0),"",AK391/AH391)</f>
        <v/>
      </c>
    </row>
    <row r="392" customFormat="false" ht="15" hidden="false" customHeight="false" outlineLevel="0" collapsed="false">
      <c r="A392" s="45" t="str">
        <f aca="false">IF(AND(B392="",D392=""),"",ROW()-5)</f>
        <v/>
      </c>
      <c r="B392" s="40"/>
      <c r="C392" s="50" t="str">
        <f aca="false">IF(B392="","",IFERROR(INDEX(Spaces!$A$6:$A$105,MATCH($B392,SPACE_NAMES,0)),""))</f>
        <v/>
      </c>
      <c r="D392" s="40"/>
      <c r="E392" s="40"/>
      <c r="F392" s="40"/>
      <c r="G392" s="45" t="str">
        <f aca="false">IF(D392="","",IFERROR(INDEX(FX_WATTS,MATCH(D392,FX_NAMES,0)),""))</f>
        <v/>
      </c>
      <c r="H392" s="43"/>
      <c r="I392" s="45" t="str">
        <f aca="false">IF(H392&lt;&gt;"",H392,G392)</f>
        <v/>
      </c>
      <c r="J392" s="43"/>
      <c r="K392" s="42"/>
      <c r="L392" s="43"/>
      <c r="M392" s="44" t="str">
        <f aca="false">IF(J392="","",IF(K392&lt;&gt;"",K392,N(IFERROR(INDEX(Spaces!$F$6:$F$105,MATCH($B392,SPACE_NAMES,0)),0)))*IF(L392&lt;&gt;"",L392,N(IFERROR(INDEX(Spaces!$G$6:$G$105,MATCH($B392,SPACE_NAMES,0)),0))))</f>
        <v/>
      </c>
      <c r="N392" s="46" t="str">
        <f aca="false">IF(OR(J392="",I392=""),"",I392*J392/1000)</f>
        <v/>
      </c>
      <c r="O392" s="44" t="str">
        <f aca="false">IF(N392="","",N392*M392)</f>
        <v/>
      </c>
      <c r="P392" s="51" t="str">
        <f aca="false">IF(OR(O392="",RATE=""),"",O392*RATE)</f>
        <v/>
      </c>
      <c r="Q392" s="42"/>
      <c r="R392" s="40"/>
      <c r="S392" s="40"/>
      <c r="T392" s="40"/>
      <c r="U392" s="40"/>
      <c r="V392" s="40"/>
      <c r="W392" s="40"/>
      <c r="X392" s="40"/>
      <c r="Y392" s="40"/>
      <c r="Z392" s="43"/>
      <c r="AA392" s="43"/>
      <c r="AB392" s="52"/>
      <c r="AC392" s="52"/>
      <c r="AD392" s="52"/>
      <c r="AE392" s="44" t="str">
        <f aca="false">IF(AND(U392="In scope",Z392&lt;&gt;"",J392&lt;&gt;"",N392&lt;&gt;""),Z392*IF(AA392="",J392,AA392)*M392/1000,"")</f>
        <v/>
      </c>
      <c r="AF392" s="44" t="str">
        <f aca="false">IF(AE392="","",O392-AE392)</f>
        <v/>
      </c>
      <c r="AG392" s="46" t="str">
        <f aca="false">IF(AE392="","",N392-Z392*IF(AA392="",J392,AA392)/1000)</f>
        <v/>
      </c>
      <c r="AH392" s="51" t="str">
        <f aca="false">IF(OR(AF392="",RATE=""),"",AF392*RATE)</f>
        <v/>
      </c>
      <c r="AI392" s="51" t="str">
        <f aca="false">IF(AE392="","",IF(AA392="",J392,AA392)*(N(AB392)+N(AC392)))</f>
        <v/>
      </c>
      <c r="AJ392" s="51" t="str">
        <f aca="false">IF(AE392="","",IF(AA392="",J392,AA392)*N(AD392))</f>
        <v/>
      </c>
      <c r="AK392" s="51" t="str">
        <f aca="false">IF(AE392="","",AI392-AJ392)</f>
        <v/>
      </c>
      <c r="AL392" s="53" t="str">
        <f aca="false">IF(OR(AK392="",AH392="",N(AH392)&lt;=0),"",AK392/AH392)</f>
        <v/>
      </c>
    </row>
    <row r="393" customFormat="false" ht="15" hidden="false" customHeight="false" outlineLevel="0" collapsed="false">
      <c r="A393" s="45" t="str">
        <f aca="false">IF(AND(B393="",D393=""),"",ROW()-5)</f>
        <v/>
      </c>
      <c r="B393" s="40"/>
      <c r="C393" s="50" t="str">
        <f aca="false">IF(B393="","",IFERROR(INDEX(Spaces!$A$6:$A$105,MATCH($B393,SPACE_NAMES,0)),""))</f>
        <v/>
      </c>
      <c r="D393" s="40"/>
      <c r="E393" s="40"/>
      <c r="F393" s="40"/>
      <c r="G393" s="45" t="str">
        <f aca="false">IF(D393="","",IFERROR(INDEX(FX_WATTS,MATCH(D393,FX_NAMES,0)),""))</f>
        <v/>
      </c>
      <c r="H393" s="43"/>
      <c r="I393" s="45" t="str">
        <f aca="false">IF(H393&lt;&gt;"",H393,G393)</f>
        <v/>
      </c>
      <c r="J393" s="43"/>
      <c r="K393" s="42"/>
      <c r="L393" s="43"/>
      <c r="M393" s="44" t="str">
        <f aca="false">IF(J393="","",IF(K393&lt;&gt;"",K393,N(IFERROR(INDEX(Spaces!$F$6:$F$105,MATCH($B393,SPACE_NAMES,0)),0)))*IF(L393&lt;&gt;"",L393,N(IFERROR(INDEX(Spaces!$G$6:$G$105,MATCH($B393,SPACE_NAMES,0)),0))))</f>
        <v/>
      </c>
      <c r="N393" s="46" t="str">
        <f aca="false">IF(OR(J393="",I393=""),"",I393*J393/1000)</f>
        <v/>
      </c>
      <c r="O393" s="44" t="str">
        <f aca="false">IF(N393="","",N393*M393)</f>
        <v/>
      </c>
      <c r="P393" s="51" t="str">
        <f aca="false">IF(OR(O393="",RATE=""),"",O393*RATE)</f>
        <v/>
      </c>
      <c r="Q393" s="42"/>
      <c r="R393" s="40"/>
      <c r="S393" s="40"/>
      <c r="T393" s="40"/>
      <c r="U393" s="40"/>
      <c r="V393" s="40"/>
      <c r="W393" s="40"/>
      <c r="X393" s="40"/>
      <c r="Y393" s="40"/>
      <c r="Z393" s="43"/>
      <c r="AA393" s="43"/>
      <c r="AB393" s="52"/>
      <c r="AC393" s="52"/>
      <c r="AD393" s="52"/>
      <c r="AE393" s="44" t="str">
        <f aca="false">IF(AND(U393="In scope",Z393&lt;&gt;"",J393&lt;&gt;"",N393&lt;&gt;""),Z393*IF(AA393="",J393,AA393)*M393/1000,"")</f>
        <v/>
      </c>
      <c r="AF393" s="44" t="str">
        <f aca="false">IF(AE393="","",O393-AE393)</f>
        <v/>
      </c>
      <c r="AG393" s="46" t="str">
        <f aca="false">IF(AE393="","",N393-Z393*IF(AA393="",J393,AA393)/1000)</f>
        <v/>
      </c>
      <c r="AH393" s="51" t="str">
        <f aca="false">IF(OR(AF393="",RATE=""),"",AF393*RATE)</f>
        <v/>
      </c>
      <c r="AI393" s="51" t="str">
        <f aca="false">IF(AE393="","",IF(AA393="",J393,AA393)*(N(AB393)+N(AC393)))</f>
        <v/>
      </c>
      <c r="AJ393" s="51" t="str">
        <f aca="false">IF(AE393="","",IF(AA393="",J393,AA393)*N(AD393))</f>
        <v/>
      </c>
      <c r="AK393" s="51" t="str">
        <f aca="false">IF(AE393="","",AI393-AJ393)</f>
        <v/>
      </c>
      <c r="AL393" s="53" t="str">
        <f aca="false">IF(OR(AK393="",AH393="",N(AH393)&lt;=0),"",AK393/AH393)</f>
        <v/>
      </c>
    </row>
    <row r="394" customFormat="false" ht="15" hidden="false" customHeight="false" outlineLevel="0" collapsed="false">
      <c r="A394" s="45" t="str">
        <f aca="false">IF(AND(B394="",D394=""),"",ROW()-5)</f>
        <v/>
      </c>
      <c r="B394" s="40"/>
      <c r="C394" s="50" t="str">
        <f aca="false">IF(B394="","",IFERROR(INDEX(Spaces!$A$6:$A$105,MATCH($B394,SPACE_NAMES,0)),""))</f>
        <v/>
      </c>
      <c r="D394" s="40"/>
      <c r="E394" s="40"/>
      <c r="F394" s="40"/>
      <c r="G394" s="45" t="str">
        <f aca="false">IF(D394="","",IFERROR(INDEX(FX_WATTS,MATCH(D394,FX_NAMES,0)),""))</f>
        <v/>
      </c>
      <c r="H394" s="43"/>
      <c r="I394" s="45" t="str">
        <f aca="false">IF(H394&lt;&gt;"",H394,G394)</f>
        <v/>
      </c>
      <c r="J394" s="43"/>
      <c r="K394" s="42"/>
      <c r="L394" s="43"/>
      <c r="M394" s="44" t="str">
        <f aca="false">IF(J394="","",IF(K394&lt;&gt;"",K394,N(IFERROR(INDEX(Spaces!$F$6:$F$105,MATCH($B394,SPACE_NAMES,0)),0)))*IF(L394&lt;&gt;"",L394,N(IFERROR(INDEX(Spaces!$G$6:$G$105,MATCH($B394,SPACE_NAMES,0)),0))))</f>
        <v/>
      </c>
      <c r="N394" s="46" t="str">
        <f aca="false">IF(OR(J394="",I394=""),"",I394*J394/1000)</f>
        <v/>
      </c>
      <c r="O394" s="44" t="str">
        <f aca="false">IF(N394="","",N394*M394)</f>
        <v/>
      </c>
      <c r="P394" s="51" t="str">
        <f aca="false">IF(OR(O394="",RATE=""),"",O394*RATE)</f>
        <v/>
      </c>
      <c r="Q394" s="42"/>
      <c r="R394" s="40"/>
      <c r="S394" s="40"/>
      <c r="T394" s="40"/>
      <c r="U394" s="40"/>
      <c r="V394" s="40"/>
      <c r="W394" s="40"/>
      <c r="X394" s="40"/>
      <c r="Y394" s="40"/>
      <c r="Z394" s="43"/>
      <c r="AA394" s="43"/>
      <c r="AB394" s="52"/>
      <c r="AC394" s="52"/>
      <c r="AD394" s="52"/>
      <c r="AE394" s="44" t="str">
        <f aca="false">IF(AND(U394="In scope",Z394&lt;&gt;"",J394&lt;&gt;"",N394&lt;&gt;""),Z394*IF(AA394="",J394,AA394)*M394/1000,"")</f>
        <v/>
      </c>
      <c r="AF394" s="44" t="str">
        <f aca="false">IF(AE394="","",O394-AE394)</f>
        <v/>
      </c>
      <c r="AG394" s="46" t="str">
        <f aca="false">IF(AE394="","",N394-Z394*IF(AA394="",J394,AA394)/1000)</f>
        <v/>
      </c>
      <c r="AH394" s="51" t="str">
        <f aca="false">IF(OR(AF394="",RATE=""),"",AF394*RATE)</f>
        <v/>
      </c>
      <c r="AI394" s="51" t="str">
        <f aca="false">IF(AE394="","",IF(AA394="",J394,AA394)*(N(AB394)+N(AC394)))</f>
        <v/>
      </c>
      <c r="AJ394" s="51" t="str">
        <f aca="false">IF(AE394="","",IF(AA394="",J394,AA394)*N(AD394))</f>
        <v/>
      </c>
      <c r="AK394" s="51" t="str">
        <f aca="false">IF(AE394="","",AI394-AJ394)</f>
        <v/>
      </c>
      <c r="AL394" s="53" t="str">
        <f aca="false">IF(OR(AK394="",AH394="",N(AH394)&lt;=0),"",AK394/AH394)</f>
        <v/>
      </c>
    </row>
    <row r="395" customFormat="false" ht="15" hidden="false" customHeight="false" outlineLevel="0" collapsed="false">
      <c r="A395" s="45" t="str">
        <f aca="false">IF(AND(B395="",D395=""),"",ROW()-5)</f>
        <v/>
      </c>
      <c r="B395" s="40"/>
      <c r="C395" s="50" t="str">
        <f aca="false">IF(B395="","",IFERROR(INDEX(Spaces!$A$6:$A$105,MATCH($B395,SPACE_NAMES,0)),""))</f>
        <v/>
      </c>
      <c r="D395" s="40"/>
      <c r="E395" s="40"/>
      <c r="F395" s="40"/>
      <c r="G395" s="45" t="str">
        <f aca="false">IF(D395="","",IFERROR(INDEX(FX_WATTS,MATCH(D395,FX_NAMES,0)),""))</f>
        <v/>
      </c>
      <c r="H395" s="43"/>
      <c r="I395" s="45" t="str">
        <f aca="false">IF(H395&lt;&gt;"",H395,G395)</f>
        <v/>
      </c>
      <c r="J395" s="43"/>
      <c r="K395" s="42"/>
      <c r="L395" s="43"/>
      <c r="M395" s="44" t="str">
        <f aca="false">IF(J395="","",IF(K395&lt;&gt;"",K395,N(IFERROR(INDEX(Spaces!$F$6:$F$105,MATCH($B395,SPACE_NAMES,0)),0)))*IF(L395&lt;&gt;"",L395,N(IFERROR(INDEX(Spaces!$G$6:$G$105,MATCH($B395,SPACE_NAMES,0)),0))))</f>
        <v/>
      </c>
      <c r="N395" s="46" t="str">
        <f aca="false">IF(OR(J395="",I395=""),"",I395*J395/1000)</f>
        <v/>
      </c>
      <c r="O395" s="44" t="str">
        <f aca="false">IF(N395="","",N395*M395)</f>
        <v/>
      </c>
      <c r="P395" s="51" t="str">
        <f aca="false">IF(OR(O395="",RATE=""),"",O395*RATE)</f>
        <v/>
      </c>
      <c r="Q395" s="42"/>
      <c r="R395" s="40"/>
      <c r="S395" s="40"/>
      <c r="T395" s="40"/>
      <c r="U395" s="40"/>
      <c r="V395" s="40"/>
      <c r="W395" s="40"/>
      <c r="X395" s="40"/>
      <c r="Y395" s="40"/>
      <c r="Z395" s="43"/>
      <c r="AA395" s="43"/>
      <c r="AB395" s="52"/>
      <c r="AC395" s="52"/>
      <c r="AD395" s="52"/>
      <c r="AE395" s="44" t="str">
        <f aca="false">IF(AND(U395="In scope",Z395&lt;&gt;"",J395&lt;&gt;"",N395&lt;&gt;""),Z395*IF(AA395="",J395,AA395)*M395/1000,"")</f>
        <v/>
      </c>
      <c r="AF395" s="44" t="str">
        <f aca="false">IF(AE395="","",O395-AE395)</f>
        <v/>
      </c>
      <c r="AG395" s="46" t="str">
        <f aca="false">IF(AE395="","",N395-Z395*IF(AA395="",J395,AA395)/1000)</f>
        <v/>
      </c>
      <c r="AH395" s="51" t="str">
        <f aca="false">IF(OR(AF395="",RATE=""),"",AF395*RATE)</f>
        <v/>
      </c>
      <c r="AI395" s="51" t="str">
        <f aca="false">IF(AE395="","",IF(AA395="",J395,AA395)*(N(AB395)+N(AC395)))</f>
        <v/>
      </c>
      <c r="AJ395" s="51" t="str">
        <f aca="false">IF(AE395="","",IF(AA395="",J395,AA395)*N(AD395))</f>
        <v/>
      </c>
      <c r="AK395" s="51" t="str">
        <f aca="false">IF(AE395="","",AI395-AJ395)</f>
        <v/>
      </c>
      <c r="AL395" s="53" t="str">
        <f aca="false">IF(OR(AK395="",AH395="",N(AH395)&lt;=0),"",AK395/AH395)</f>
        <v/>
      </c>
    </row>
    <row r="396" customFormat="false" ht="15" hidden="false" customHeight="false" outlineLevel="0" collapsed="false">
      <c r="A396" s="45" t="str">
        <f aca="false">IF(AND(B396="",D396=""),"",ROW()-5)</f>
        <v/>
      </c>
      <c r="B396" s="40"/>
      <c r="C396" s="50" t="str">
        <f aca="false">IF(B396="","",IFERROR(INDEX(Spaces!$A$6:$A$105,MATCH($B396,SPACE_NAMES,0)),""))</f>
        <v/>
      </c>
      <c r="D396" s="40"/>
      <c r="E396" s="40"/>
      <c r="F396" s="40"/>
      <c r="G396" s="45" t="str">
        <f aca="false">IF(D396="","",IFERROR(INDEX(FX_WATTS,MATCH(D396,FX_NAMES,0)),""))</f>
        <v/>
      </c>
      <c r="H396" s="43"/>
      <c r="I396" s="45" t="str">
        <f aca="false">IF(H396&lt;&gt;"",H396,G396)</f>
        <v/>
      </c>
      <c r="J396" s="43"/>
      <c r="K396" s="42"/>
      <c r="L396" s="43"/>
      <c r="M396" s="44" t="str">
        <f aca="false">IF(J396="","",IF(K396&lt;&gt;"",K396,N(IFERROR(INDEX(Spaces!$F$6:$F$105,MATCH($B396,SPACE_NAMES,0)),0)))*IF(L396&lt;&gt;"",L396,N(IFERROR(INDEX(Spaces!$G$6:$G$105,MATCH($B396,SPACE_NAMES,0)),0))))</f>
        <v/>
      </c>
      <c r="N396" s="46" t="str">
        <f aca="false">IF(OR(J396="",I396=""),"",I396*J396/1000)</f>
        <v/>
      </c>
      <c r="O396" s="44" t="str">
        <f aca="false">IF(N396="","",N396*M396)</f>
        <v/>
      </c>
      <c r="P396" s="51" t="str">
        <f aca="false">IF(OR(O396="",RATE=""),"",O396*RATE)</f>
        <v/>
      </c>
      <c r="Q396" s="42"/>
      <c r="R396" s="40"/>
      <c r="S396" s="40"/>
      <c r="T396" s="40"/>
      <c r="U396" s="40"/>
      <c r="V396" s="40"/>
      <c r="W396" s="40"/>
      <c r="X396" s="40"/>
      <c r="Y396" s="40"/>
      <c r="Z396" s="43"/>
      <c r="AA396" s="43"/>
      <c r="AB396" s="52"/>
      <c r="AC396" s="52"/>
      <c r="AD396" s="52"/>
      <c r="AE396" s="44" t="str">
        <f aca="false">IF(AND(U396="In scope",Z396&lt;&gt;"",J396&lt;&gt;"",N396&lt;&gt;""),Z396*IF(AA396="",J396,AA396)*M396/1000,"")</f>
        <v/>
      </c>
      <c r="AF396" s="44" t="str">
        <f aca="false">IF(AE396="","",O396-AE396)</f>
        <v/>
      </c>
      <c r="AG396" s="46" t="str">
        <f aca="false">IF(AE396="","",N396-Z396*IF(AA396="",J396,AA396)/1000)</f>
        <v/>
      </c>
      <c r="AH396" s="51" t="str">
        <f aca="false">IF(OR(AF396="",RATE=""),"",AF396*RATE)</f>
        <v/>
      </c>
      <c r="AI396" s="51" t="str">
        <f aca="false">IF(AE396="","",IF(AA396="",J396,AA396)*(N(AB396)+N(AC396)))</f>
        <v/>
      </c>
      <c r="AJ396" s="51" t="str">
        <f aca="false">IF(AE396="","",IF(AA396="",J396,AA396)*N(AD396))</f>
        <v/>
      </c>
      <c r="AK396" s="51" t="str">
        <f aca="false">IF(AE396="","",AI396-AJ396)</f>
        <v/>
      </c>
      <c r="AL396" s="53" t="str">
        <f aca="false">IF(OR(AK396="",AH396="",N(AH396)&lt;=0),"",AK396/AH396)</f>
        <v/>
      </c>
    </row>
    <row r="397" customFormat="false" ht="15" hidden="false" customHeight="false" outlineLevel="0" collapsed="false">
      <c r="A397" s="45" t="str">
        <f aca="false">IF(AND(B397="",D397=""),"",ROW()-5)</f>
        <v/>
      </c>
      <c r="B397" s="40"/>
      <c r="C397" s="50" t="str">
        <f aca="false">IF(B397="","",IFERROR(INDEX(Spaces!$A$6:$A$105,MATCH($B397,SPACE_NAMES,0)),""))</f>
        <v/>
      </c>
      <c r="D397" s="40"/>
      <c r="E397" s="40"/>
      <c r="F397" s="40"/>
      <c r="G397" s="45" t="str">
        <f aca="false">IF(D397="","",IFERROR(INDEX(FX_WATTS,MATCH(D397,FX_NAMES,0)),""))</f>
        <v/>
      </c>
      <c r="H397" s="43"/>
      <c r="I397" s="45" t="str">
        <f aca="false">IF(H397&lt;&gt;"",H397,G397)</f>
        <v/>
      </c>
      <c r="J397" s="43"/>
      <c r="K397" s="42"/>
      <c r="L397" s="43"/>
      <c r="M397" s="44" t="str">
        <f aca="false">IF(J397="","",IF(K397&lt;&gt;"",K397,N(IFERROR(INDEX(Spaces!$F$6:$F$105,MATCH($B397,SPACE_NAMES,0)),0)))*IF(L397&lt;&gt;"",L397,N(IFERROR(INDEX(Spaces!$G$6:$G$105,MATCH($B397,SPACE_NAMES,0)),0))))</f>
        <v/>
      </c>
      <c r="N397" s="46" t="str">
        <f aca="false">IF(OR(J397="",I397=""),"",I397*J397/1000)</f>
        <v/>
      </c>
      <c r="O397" s="44" t="str">
        <f aca="false">IF(N397="","",N397*M397)</f>
        <v/>
      </c>
      <c r="P397" s="51" t="str">
        <f aca="false">IF(OR(O397="",RATE=""),"",O397*RATE)</f>
        <v/>
      </c>
      <c r="Q397" s="42"/>
      <c r="R397" s="40"/>
      <c r="S397" s="40"/>
      <c r="T397" s="40"/>
      <c r="U397" s="40"/>
      <c r="V397" s="40"/>
      <c r="W397" s="40"/>
      <c r="X397" s="40"/>
      <c r="Y397" s="40"/>
      <c r="Z397" s="43"/>
      <c r="AA397" s="43"/>
      <c r="AB397" s="52"/>
      <c r="AC397" s="52"/>
      <c r="AD397" s="52"/>
      <c r="AE397" s="44" t="str">
        <f aca="false">IF(AND(U397="In scope",Z397&lt;&gt;"",J397&lt;&gt;"",N397&lt;&gt;""),Z397*IF(AA397="",J397,AA397)*M397/1000,"")</f>
        <v/>
      </c>
      <c r="AF397" s="44" t="str">
        <f aca="false">IF(AE397="","",O397-AE397)</f>
        <v/>
      </c>
      <c r="AG397" s="46" t="str">
        <f aca="false">IF(AE397="","",N397-Z397*IF(AA397="",J397,AA397)/1000)</f>
        <v/>
      </c>
      <c r="AH397" s="51" t="str">
        <f aca="false">IF(OR(AF397="",RATE=""),"",AF397*RATE)</f>
        <v/>
      </c>
      <c r="AI397" s="51" t="str">
        <f aca="false">IF(AE397="","",IF(AA397="",J397,AA397)*(N(AB397)+N(AC397)))</f>
        <v/>
      </c>
      <c r="AJ397" s="51" t="str">
        <f aca="false">IF(AE397="","",IF(AA397="",J397,AA397)*N(AD397))</f>
        <v/>
      </c>
      <c r="AK397" s="51" t="str">
        <f aca="false">IF(AE397="","",AI397-AJ397)</f>
        <v/>
      </c>
      <c r="AL397" s="53" t="str">
        <f aca="false">IF(OR(AK397="",AH397="",N(AH397)&lt;=0),"",AK397/AH397)</f>
        <v/>
      </c>
    </row>
    <row r="398" customFormat="false" ht="15" hidden="false" customHeight="false" outlineLevel="0" collapsed="false">
      <c r="A398" s="45" t="str">
        <f aca="false">IF(AND(B398="",D398=""),"",ROW()-5)</f>
        <v/>
      </c>
      <c r="B398" s="40"/>
      <c r="C398" s="50" t="str">
        <f aca="false">IF(B398="","",IFERROR(INDEX(Spaces!$A$6:$A$105,MATCH($B398,SPACE_NAMES,0)),""))</f>
        <v/>
      </c>
      <c r="D398" s="40"/>
      <c r="E398" s="40"/>
      <c r="F398" s="40"/>
      <c r="G398" s="45" t="str">
        <f aca="false">IF(D398="","",IFERROR(INDEX(FX_WATTS,MATCH(D398,FX_NAMES,0)),""))</f>
        <v/>
      </c>
      <c r="H398" s="43"/>
      <c r="I398" s="45" t="str">
        <f aca="false">IF(H398&lt;&gt;"",H398,G398)</f>
        <v/>
      </c>
      <c r="J398" s="43"/>
      <c r="K398" s="42"/>
      <c r="L398" s="43"/>
      <c r="M398" s="44" t="str">
        <f aca="false">IF(J398="","",IF(K398&lt;&gt;"",K398,N(IFERROR(INDEX(Spaces!$F$6:$F$105,MATCH($B398,SPACE_NAMES,0)),0)))*IF(L398&lt;&gt;"",L398,N(IFERROR(INDEX(Spaces!$G$6:$G$105,MATCH($B398,SPACE_NAMES,0)),0))))</f>
        <v/>
      </c>
      <c r="N398" s="46" t="str">
        <f aca="false">IF(OR(J398="",I398=""),"",I398*J398/1000)</f>
        <v/>
      </c>
      <c r="O398" s="44" t="str">
        <f aca="false">IF(N398="","",N398*M398)</f>
        <v/>
      </c>
      <c r="P398" s="51" t="str">
        <f aca="false">IF(OR(O398="",RATE=""),"",O398*RATE)</f>
        <v/>
      </c>
      <c r="Q398" s="42"/>
      <c r="R398" s="40"/>
      <c r="S398" s="40"/>
      <c r="T398" s="40"/>
      <c r="U398" s="40"/>
      <c r="V398" s="40"/>
      <c r="W398" s="40"/>
      <c r="X398" s="40"/>
      <c r="Y398" s="40"/>
      <c r="Z398" s="43"/>
      <c r="AA398" s="43"/>
      <c r="AB398" s="52"/>
      <c r="AC398" s="52"/>
      <c r="AD398" s="52"/>
      <c r="AE398" s="44" t="str">
        <f aca="false">IF(AND(U398="In scope",Z398&lt;&gt;"",J398&lt;&gt;"",N398&lt;&gt;""),Z398*IF(AA398="",J398,AA398)*M398/1000,"")</f>
        <v/>
      </c>
      <c r="AF398" s="44" t="str">
        <f aca="false">IF(AE398="","",O398-AE398)</f>
        <v/>
      </c>
      <c r="AG398" s="46" t="str">
        <f aca="false">IF(AE398="","",N398-Z398*IF(AA398="",J398,AA398)/1000)</f>
        <v/>
      </c>
      <c r="AH398" s="51" t="str">
        <f aca="false">IF(OR(AF398="",RATE=""),"",AF398*RATE)</f>
        <v/>
      </c>
      <c r="AI398" s="51" t="str">
        <f aca="false">IF(AE398="","",IF(AA398="",J398,AA398)*(N(AB398)+N(AC398)))</f>
        <v/>
      </c>
      <c r="AJ398" s="51" t="str">
        <f aca="false">IF(AE398="","",IF(AA398="",J398,AA398)*N(AD398))</f>
        <v/>
      </c>
      <c r="AK398" s="51" t="str">
        <f aca="false">IF(AE398="","",AI398-AJ398)</f>
        <v/>
      </c>
      <c r="AL398" s="53" t="str">
        <f aca="false">IF(OR(AK398="",AH398="",N(AH398)&lt;=0),"",AK398/AH398)</f>
        <v/>
      </c>
    </row>
    <row r="399" customFormat="false" ht="15" hidden="false" customHeight="false" outlineLevel="0" collapsed="false">
      <c r="A399" s="45" t="str">
        <f aca="false">IF(AND(B399="",D399=""),"",ROW()-5)</f>
        <v/>
      </c>
      <c r="B399" s="40"/>
      <c r="C399" s="50" t="str">
        <f aca="false">IF(B399="","",IFERROR(INDEX(Spaces!$A$6:$A$105,MATCH($B399,SPACE_NAMES,0)),""))</f>
        <v/>
      </c>
      <c r="D399" s="40"/>
      <c r="E399" s="40"/>
      <c r="F399" s="40"/>
      <c r="G399" s="45" t="str">
        <f aca="false">IF(D399="","",IFERROR(INDEX(FX_WATTS,MATCH(D399,FX_NAMES,0)),""))</f>
        <v/>
      </c>
      <c r="H399" s="43"/>
      <c r="I399" s="45" t="str">
        <f aca="false">IF(H399&lt;&gt;"",H399,G399)</f>
        <v/>
      </c>
      <c r="J399" s="43"/>
      <c r="K399" s="42"/>
      <c r="L399" s="43"/>
      <c r="M399" s="44" t="str">
        <f aca="false">IF(J399="","",IF(K399&lt;&gt;"",K399,N(IFERROR(INDEX(Spaces!$F$6:$F$105,MATCH($B399,SPACE_NAMES,0)),0)))*IF(L399&lt;&gt;"",L399,N(IFERROR(INDEX(Spaces!$G$6:$G$105,MATCH($B399,SPACE_NAMES,0)),0))))</f>
        <v/>
      </c>
      <c r="N399" s="46" t="str">
        <f aca="false">IF(OR(J399="",I399=""),"",I399*J399/1000)</f>
        <v/>
      </c>
      <c r="O399" s="44" t="str">
        <f aca="false">IF(N399="","",N399*M399)</f>
        <v/>
      </c>
      <c r="P399" s="51" t="str">
        <f aca="false">IF(OR(O399="",RATE=""),"",O399*RATE)</f>
        <v/>
      </c>
      <c r="Q399" s="42"/>
      <c r="R399" s="40"/>
      <c r="S399" s="40"/>
      <c r="T399" s="40"/>
      <c r="U399" s="40"/>
      <c r="V399" s="40"/>
      <c r="W399" s="40"/>
      <c r="X399" s="40"/>
      <c r="Y399" s="40"/>
      <c r="Z399" s="43"/>
      <c r="AA399" s="43"/>
      <c r="AB399" s="52"/>
      <c r="AC399" s="52"/>
      <c r="AD399" s="52"/>
      <c r="AE399" s="44" t="str">
        <f aca="false">IF(AND(U399="In scope",Z399&lt;&gt;"",J399&lt;&gt;"",N399&lt;&gt;""),Z399*IF(AA399="",J399,AA399)*M399/1000,"")</f>
        <v/>
      </c>
      <c r="AF399" s="44" t="str">
        <f aca="false">IF(AE399="","",O399-AE399)</f>
        <v/>
      </c>
      <c r="AG399" s="46" t="str">
        <f aca="false">IF(AE399="","",N399-Z399*IF(AA399="",J399,AA399)/1000)</f>
        <v/>
      </c>
      <c r="AH399" s="51" t="str">
        <f aca="false">IF(OR(AF399="",RATE=""),"",AF399*RATE)</f>
        <v/>
      </c>
      <c r="AI399" s="51" t="str">
        <f aca="false">IF(AE399="","",IF(AA399="",J399,AA399)*(N(AB399)+N(AC399)))</f>
        <v/>
      </c>
      <c r="AJ399" s="51" t="str">
        <f aca="false">IF(AE399="","",IF(AA399="",J399,AA399)*N(AD399))</f>
        <v/>
      </c>
      <c r="AK399" s="51" t="str">
        <f aca="false">IF(AE399="","",AI399-AJ399)</f>
        <v/>
      </c>
      <c r="AL399" s="53" t="str">
        <f aca="false">IF(OR(AK399="",AH399="",N(AH399)&lt;=0),"",AK399/AH399)</f>
        <v/>
      </c>
    </row>
    <row r="400" customFormat="false" ht="15" hidden="false" customHeight="false" outlineLevel="0" collapsed="false">
      <c r="A400" s="45" t="str">
        <f aca="false">IF(AND(B400="",D400=""),"",ROW()-5)</f>
        <v/>
      </c>
      <c r="B400" s="40"/>
      <c r="C400" s="50" t="str">
        <f aca="false">IF(B400="","",IFERROR(INDEX(Spaces!$A$6:$A$105,MATCH($B400,SPACE_NAMES,0)),""))</f>
        <v/>
      </c>
      <c r="D400" s="40"/>
      <c r="E400" s="40"/>
      <c r="F400" s="40"/>
      <c r="G400" s="45" t="str">
        <f aca="false">IF(D400="","",IFERROR(INDEX(FX_WATTS,MATCH(D400,FX_NAMES,0)),""))</f>
        <v/>
      </c>
      <c r="H400" s="43"/>
      <c r="I400" s="45" t="str">
        <f aca="false">IF(H400&lt;&gt;"",H400,G400)</f>
        <v/>
      </c>
      <c r="J400" s="43"/>
      <c r="K400" s="42"/>
      <c r="L400" s="43"/>
      <c r="M400" s="44" t="str">
        <f aca="false">IF(J400="","",IF(K400&lt;&gt;"",K400,N(IFERROR(INDEX(Spaces!$F$6:$F$105,MATCH($B400,SPACE_NAMES,0)),0)))*IF(L400&lt;&gt;"",L400,N(IFERROR(INDEX(Spaces!$G$6:$G$105,MATCH($B400,SPACE_NAMES,0)),0))))</f>
        <v/>
      </c>
      <c r="N400" s="46" t="str">
        <f aca="false">IF(OR(J400="",I400=""),"",I400*J400/1000)</f>
        <v/>
      </c>
      <c r="O400" s="44" t="str">
        <f aca="false">IF(N400="","",N400*M400)</f>
        <v/>
      </c>
      <c r="P400" s="51" t="str">
        <f aca="false">IF(OR(O400="",RATE=""),"",O400*RATE)</f>
        <v/>
      </c>
      <c r="Q400" s="42"/>
      <c r="R400" s="40"/>
      <c r="S400" s="40"/>
      <c r="T400" s="40"/>
      <c r="U400" s="40"/>
      <c r="V400" s="40"/>
      <c r="W400" s="40"/>
      <c r="X400" s="40"/>
      <c r="Y400" s="40"/>
      <c r="Z400" s="43"/>
      <c r="AA400" s="43"/>
      <c r="AB400" s="52"/>
      <c r="AC400" s="52"/>
      <c r="AD400" s="52"/>
      <c r="AE400" s="44" t="str">
        <f aca="false">IF(AND(U400="In scope",Z400&lt;&gt;"",J400&lt;&gt;"",N400&lt;&gt;""),Z400*IF(AA400="",J400,AA400)*M400/1000,"")</f>
        <v/>
      </c>
      <c r="AF400" s="44" t="str">
        <f aca="false">IF(AE400="","",O400-AE400)</f>
        <v/>
      </c>
      <c r="AG400" s="46" t="str">
        <f aca="false">IF(AE400="","",N400-Z400*IF(AA400="",J400,AA400)/1000)</f>
        <v/>
      </c>
      <c r="AH400" s="51" t="str">
        <f aca="false">IF(OR(AF400="",RATE=""),"",AF400*RATE)</f>
        <v/>
      </c>
      <c r="AI400" s="51" t="str">
        <f aca="false">IF(AE400="","",IF(AA400="",J400,AA400)*(N(AB400)+N(AC400)))</f>
        <v/>
      </c>
      <c r="AJ400" s="51" t="str">
        <f aca="false">IF(AE400="","",IF(AA400="",J400,AA400)*N(AD400))</f>
        <v/>
      </c>
      <c r="AK400" s="51" t="str">
        <f aca="false">IF(AE400="","",AI400-AJ400)</f>
        <v/>
      </c>
      <c r="AL400" s="53" t="str">
        <f aca="false">IF(OR(AK400="",AH400="",N(AH400)&lt;=0),"",AK400/AH400)</f>
        <v/>
      </c>
    </row>
    <row r="401" customFormat="false" ht="15" hidden="false" customHeight="false" outlineLevel="0" collapsed="false">
      <c r="A401" s="45" t="str">
        <f aca="false">IF(AND(B401="",D401=""),"",ROW()-5)</f>
        <v/>
      </c>
      <c r="B401" s="40"/>
      <c r="C401" s="50" t="str">
        <f aca="false">IF(B401="","",IFERROR(INDEX(Spaces!$A$6:$A$105,MATCH($B401,SPACE_NAMES,0)),""))</f>
        <v/>
      </c>
      <c r="D401" s="40"/>
      <c r="E401" s="40"/>
      <c r="F401" s="40"/>
      <c r="G401" s="45" t="str">
        <f aca="false">IF(D401="","",IFERROR(INDEX(FX_WATTS,MATCH(D401,FX_NAMES,0)),""))</f>
        <v/>
      </c>
      <c r="H401" s="43"/>
      <c r="I401" s="45" t="str">
        <f aca="false">IF(H401&lt;&gt;"",H401,G401)</f>
        <v/>
      </c>
      <c r="J401" s="43"/>
      <c r="K401" s="42"/>
      <c r="L401" s="43"/>
      <c r="M401" s="44" t="str">
        <f aca="false">IF(J401="","",IF(K401&lt;&gt;"",K401,N(IFERROR(INDEX(Spaces!$F$6:$F$105,MATCH($B401,SPACE_NAMES,0)),0)))*IF(L401&lt;&gt;"",L401,N(IFERROR(INDEX(Spaces!$G$6:$G$105,MATCH($B401,SPACE_NAMES,0)),0))))</f>
        <v/>
      </c>
      <c r="N401" s="46" t="str">
        <f aca="false">IF(OR(J401="",I401=""),"",I401*J401/1000)</f>
        <v/>
      </c>
      <c r="O401" s="44" t="str">
        <f aca="false">IF(N401="","",N401*M401)</f>
        <v/>
      </c>
      <c r="P401" s="51" t="str">
        <f aca="false">IF(OR(O401="",RATE=""),"",O401*RATE)</f>
        <v/>
      </c>
      <c r="Q401" s="42"/>
      <c r="R401" s="40"/>
      <c r="S401" s="40"/>
      <c r="T401" s="40"/>
      <c r="U401" s="40"/>
      <c r="V401" s="40"/>
      <c r="W401" s="40"/>
      <c r="X401" s="40"/>
      <c r="Y401" s="40"/>
      <c r="Z401" s="43"/>
      <c r="AA401" s="43"/>
      <c r="AB401" s="52"/>
      <c r="AC401" s="52"/>
      <c r="AD401" s="52"/>
      <c r="AE401" s="44" t="str">
        <f aca="false">IF(AND(U401="In scope",Z401&lt;&gt;"",J401&lt;&gt;"",N401&lt;&gt;""),Z401*IF(AA401="",J401,AA401)*M401/1000,"")</f>
        <v/>
      </c>
      <c r="AF401" s="44" t="str">
        <f aca="false">IF(AE401="","",O401-AE401)</f>
        <v/>
      </c>
      <c r="AG401" s="46" t="str">
        <f aca="false">IF(AE401="","",N401-Z401*IF(AA401="",J401,AA401)/1000)</f>
        <v/>
      </c>
      <c r="AH401" s="51" t="str">
        <f aca="false">IF(OR(AF401="",RATE=""),"",AF401*RATE)</f>
        <v/>
      </c>
      <c r="AI401" s="51" t="str">
        <f aca="false">IF(AE401="","",IF(AA401="",J401,AA401)*(N(AB401)+N(AC401)))</f>
        <v/>
      </c>
      <c r="AJ401" s="51" t="str">
        <f aca="false">IF(AE401="","",IF(AA401="",J401,AA401)*N(AD401))</f>
        <v/>
      </c>
      <c r="AK401" s="51" t="str">
        <f aca="false">IF(AE401="","",AI401-AJ401)</f>
        <v/>
      </c>
      <c r="AL401" s="53" t="str">
        <f aca="false">IF(OR(AK401="",AH401="",N(AH401)&lt;=0),"",AK401/AH401)</f>
        <v/>
      </c>
    </row>
    <row r="402" customFormat="false" ht="15" hidden="false" customHeight="false" outlineLevel="0" collapsed="false">
      <c r="A402" s="45" t="str">
        <f aca="false">IF(AND(B402="",D402=""),"",ROW()-5)</f>
        <v/>
      </c>
      <c r="B402" s="40"/>
      <c r="C402" s="50" t="str">
        <f aca="false">IF(B402="","",IFERROR(INDEX(Spaces!$A$6:$A$105,MATCH($B402,SPACE_NAMES,0)),""))</f>
        <v/>
      </c>
      <c r="D402" s="40"/>
      <c r="E402" s="40"/>
      <c r="F402" s="40"/>
      <c r="G402" s="45" t="str">
        <f aca="false">IF(D402="","",IFERROR(INDEX(FX_WATTS,MATCH(D402,FX_NAMES,0)),""))</f>
        <v/>
      </c>
      <c r="H402" s="43"/>
      <c r="I402" s="45" t="str">
        <f aca="false">IF(H402&lt;&gt;"",H402,G402)</f>
        <v/>
      </c>
      <c r="J402" s="43"/>
      <c r="K402" s="42"/>
      <c r="L402" s="43"/>
      <c r="M402" s="44" t="str">
        <f aca="false">IF(J402="","",IF(K402&lt;&gt;"",K402,N(IFERROR(INDEX(Spaces!$F$6:$F$105,MATCH($B402,SPACE_NAMES,0)),0)))*IF(L402&lt;&gt;"",L402,N(IFERROR(INDEX(Spaces!$G$6:$G$105,MATCH($B402,SPACE_NAMES,0)),0))))</f>
        <v/>
      </c>
      <c r="N402" s="46" t="str">
        <f aca="false">IF(OR(J402="",I402=""),"",I402*J402/1000)</f>
        <v/>
      </c>
      <c r="O402" s="44" t="str">
        <f aca="false">IF(N402="","",N402*M402)</f>
        <v/>
      </c>
      <c r="P402" s="51" t="str">
        <f aca="false">IF(OR(O402="",RATE=""),"",O402*RATE)</f>
        <v/>
      </c>
      <c r="Q402" s="42"/>
      <c r="R402" s="40"/>
      <c r="S402" s="40"/>
      <c r="T402" s="40"/>
      <c r="U402" s="40"/>
      <c r="V402" s="40"/>
      <c r="W402" s="40"/>
      <c r="X402" s="40"/>
      <c r="Y402" s="40"/>
      <c r="Z402" s="43"/>
      <c r="AA402" s="43"/>
      <c r="AB402" s="52"/>
      <c r="AC402" s="52"/>
      <c r="AD402" s="52"/>
      <c r="AE402" s="44" t="str">
        <f aca="false">IF(AND(U402="In scope",Z402&lt;&gt;"",J402&lt;&gt;"",N402&lt;&gt;""),Z402*IF(AA402="",J402,AA402)*M402/1000,"")</f>
        <v/>
      </c>
      <c r="AF402" s="44" t="str">
        <f aca="false">IF(AE402="","",O402-AE402)</f>
        <v/>
      </c>
      <c r="AG402" s="46" t="str">
        <f aca="false">IF(AE402="","",N402-Z402*IF(AA402="",J402,AA402)/1000)</f>
        <v/>
      </c>
      <c r="AH402" s="51" t="str">
        <f aca="false">IF(OR(AF402="",RATE=""),"",AF402*RATE)</f>
        <v/>
      </c>
      <c r="AI402" s="51" t="str">
        <f aca="false">IF(AE402="","",IF(AA402="",J402,AA402)*(N(AB402)+N(AC402)))</f>
        <v/>
      </c>
      <c r="AJ402" s="51" t="str">
        <f aca="false">IF(AE402="","",IF(AA402="",J402,AA402)*N(AD402))</f>
        <v/>
      </c>
      <c r="AK402" s="51" t="str">
        <f aca="false">IF(AE402="","",AI402-AJ402)</f>
        <v/>
      </c>
      <c r="AL402" s="53" t="str">
        <f aca="false">IF(OR(AK402="",AH402="",N(AH402)&lt;=0),"",AK402/AH402)</f>
        <v/>
      </c>
    </row>
    <row r="403" customFormat="false" ht="15" hidden="false" customHeight="false" outlineLevel="0" collapsed="false">
      <c r="A403" s="45" t="str">
        <f aca="false">IF(AND(B403="",D403=""),"",ROW()-5)</f>
        <v/>
      </c>
      <c r="B403" s="40"/>
      <c r="C403" s="50" t="str">
        <f aca="false">IF(B403="","",IFERROR(INDEX(Spaces!$A$6:$A$105,MATCH($B403,SPACE_NAMES,0)),""))</f>
        <v/>
      </c>
      <c r="D403" s="40"/>
      <c r="E403" s="40"/>
      <c r="F403" s="40"/>
      <c r="G403" s="45" t="str">
        <f aca="false">IF(D403="","",IFERROR(INDEX(FX_WATTS,MATCH(D403,FX_NAMES,0)),""))</f>
        <v/>
      </c>
      <c r="H403" s="43"/>
      <c r="I403" s="45" t="str">
        <f aca="false">IF(H403&lt;&gt;"",H403,G403)</f>
        <v/>
      </c>
      <c r="J403" s="43"/>
      <c r="K403" s="42"/>
      <c r="L403" s="43"/>
      <c r="M403" s="44" t="str">
        <f aca="false">IF(J403="","",IF(K403&lt;&gt;"",K403,N(IFERROR(INDEX(Spaces!$F$6:$F$105,MATCH($B403,SPACE_NAMES,0)),0)))*IF(L403&lt;&gt;"",L403,N(IFERROR(INDEX(Spaces!$G$6:$G$105,MATCH($B403,SPACE_NAMES,0)),0))))</f>
        <v/>
      </c>
      <c r="N403" s="46" t="str">
        <f aca="false">IF(OR(J403="",I403=""),"",I403*J403/1000)</f>
        <v/>
      </c>
      <c r="O403" s="44" t="str">
        <f aca="false">IF(N403="","",N403*M403)</f>
        <v/>
      </c>
      <c r="P403" s="51" t="str">
        <f aca="false">IF(OR(O403="",RATE=""),"",O403*RATE)</f>
        <v/>
      </c>
      <c r="Q403" s="42"/>
      <c r="R403" s="40"/>
      <c r="S403" s="40"/>
      <c r="T403" s="40"/>
      <c r="U403" s="40"/>
      <c r="V403" s="40"/>
      <c r="W403" s="40"/>
      <c r="X403" s="40"/>
      <c r="Y403" s="40"/>
      <c r="Z403" s="43"/>
      <c r="AA403" s="43"/>
      <c r="AB403" s="52"/>
      <c r="AC403" s="52"/>
      <c r="AD403" s="52"/>
      <c r="AE403" s="44" t="str">
        <f aca="false">IF(AND(U403="In scope",Z403&lt;&gt;"",J403&lt;&gt;"",N403&lt;&gt;""),Z403*IF(AA403="",J403,AA403)*M403/1000,"")</f>
        <v/>
      </c>
      <c r="AF403" s="44" t="str">
        <f aca="false">IF(AE403="","",O403-AE403)</f>
        <v/>
      </c>
      <c r="AG403" s="46" t="str">
        <f aca="false">IF(AE403="","",N403-Z403*IF(AA403="",J403,AA403)/1000)</f>
        <v/>
      </c>
      <c r="AH403" s="51" t="str">
        <f aca="false">IF(OR(AF403="",RATE=""),"",AF403*RATE)</f>
        <v/>
      </c>
      <c r="AI403" s="51" t="str">
        <f aca="false">IF(AE403="","",IF(AA403="",J403,AA403)*(N(AB403)+N(AC403)))</f>
        <v/>
      </c>
      <c r="AJ403" s="51" t="str">
        <f aca="false">IF(AE403="","",IF(AA403="",J403,AA403)*N(AD403))</f>
        <v/>
      </c>
      <c r="AK403" s="51" t="str">
        <f aca="false">IF(AE403="","",AI403-AJ403)</f>
        <v/>
      </c>
      <c r="AL403" s="53" t="str">
        <f aca="false">IF(OR(AK403="",AH403="",N(AH403)&lt;=0),"",AK403/AH403)</f>
        <v/>
      </c>
    </row>
    <row r="404" customFormat="false" ht="15" hidden="false" customHeight="false" outlineLevel="0" collapsed="false">
      <c r="A404" s="45" t="str">
        <f aca="false">IF(AND(B404="",D404=""),"",ROW()-5)</f>
        <v/>
      </c>
      <c r="B404" s="40"/>
      <c r="C404" s="50" t="str">
        <f aca="false">IF(B404="","",IFERROR(INDEX(Spaces!$A$6:$A$105,MATCH($B404,SPACE_NAMES,0)),""))</f>
        <v/>
      </c>
      <c r="D404" s="40"/>
      <c r="E404" s="40"/>
      <c r="F404" s="40"/>
      <c r="G404" s="45" t="str">
        <f aca="false">IF(D404="","",IFERROR(INDEX(FX_WATTS,MATCH(D404,FX_NAMES,0)),""))</f>
        <v/>
      </c>
      <c r="H404" s="43"/>
      <c r="I404" s="45" t="str">
        <f aca="false">IF(H404&lt;&gt;"",H404,G404)</f>
        <v/>
      </c>
      <c r="J404" s="43"/>
      <c r="K404" s="42"/>
      <c r="L404" s="43"/>
      <c r="M404" s="44" t="str">
        <f aca="false">IF(J404="","",IF(K404&lt;&gt;"",K404,N(IFERROR(INDEX(Spaces!$F$6:$F$105,MATCH($B404,SPACE_NAMES,0)),0)))*IF(L404&lt;&gt;"",L404,N(IFERROR(INDEX(Spaces!$G$6:$G$105,MATCH($B404,SPACE_NAMES,0)),0))))</f>
        <v/>
      </c>
      <c r="N404" s="46" t="str">
        <f aca="false">IF(OR(J404="",I404=""),"",I404*J404/1000)</f>
        <v/>
      </c>
      <c r="O404" s="44" t="str">
        <f aca="false">IF(N404="","",N404*M404)</f>
        <v/>
      </c>
      <c r="P404" s="51" t="str">
        <f aca="false">IF(OR(O404="",RATE=""),"",O404*RATE)</f>
        <v/>
      </c>
      <c r="Q404" s="42"/>
      <c r="R404" s="40"/>
      <c r="S404" s="40"/>
      <c r="T404" s="40"/>
      <c r="U404" s="40"/>
      <c r="V404" s="40"/>
      <c r="W404" s="40"/>
      <c r="X404" s="40"/>
      <c r="Y404" s="40"/>
      <c r="Z404" s="43"/>
      <c r="AA404" s="43"/>
      <c r="AB404" s="52"/>
      <c r="AC404" s="52"/>
      <c r="AD404" s="52"/>
      <c r="AE404" s="44" t="str">
        <f aca="false">IF(AND(U404="In scope",Z404&lt;&gt;"",J404&lt;&gt;"",N404&lt;&gt;""),Z404*IF(AA404="",J404,AA404)*M404/1000,"")</f>
        <v/>
      </c>
      <c r="AF404" s="44" t="str">
        <f aca="false">IF(AE404="","",O404-AE404)</f>
        <v/>
      </c>
      <c r="AG404" s="46" t="str">
        <f aca="false">IF(AE404="","",N404-Z404*IF(AA404="",J404,AA404)/1000)</f>
        <v/>
      </c>
      <c r="AH404" s="51" t="str">
        <f aca="false">IF(OR(AF404="",RATE=""),"",AF404*RATE)</f>
        <v/>
      </c>
      <c r="AI404" s="51" t="str">
        <f aca="false">IF(AE404="","",IF(AA404="",J404,AA404)*(N(AB404)+N(AC404)))</f>
        <v/>
      </c>
      <c r="AJ404" s="51" t="str">
        <f aca="false">IF(AE404="","",IF(AA404="",J404,AA404)*N(AD404))</f>
        <v/>
      </c>
      <c r="AK404" s="51" t="str">
        <f aca="false">IF(AE404="","",AI404-AJ404)</f>
        <v/>
      </c>
      <c r="AL404" s="53" t="str">
        <f aca="false">IF(OR(AK404="",AH404="",N(AH404)&lt;=0),"",AK404/AH404)</f>
        <v/>
      </c>
    </row>
    <row r="405" customFormat="false" ht="15" hidden="false" customHeight="false" outlineLevel="0" collapsed="false">
      <c r="A405" s="45" t="str">
        <f aca="false">IF(AND(B405="",D405=""),"",ROW()-5)</f>
        <v/>
      </c>
      <c r="B405" s="40"/>
      <c r="C405" s="50" t="str">
        <f aca="false">IF(B405="","",IFERROR(INDEX(Spaces!$A$6:$A$105,MATCH($B405,SPACE_NAMES,0)),""))</f>
        <v/>
      </c>
      <c r="D405" s="40"/>
      <c r="E405" s="40"/>
      <c r="F405" s="40"/>
      <c r="G405" s="45" t="str">
        <f aca="false">IF(D405="","",IFERROR(INDEX(FX_WATTS,MATCH(D405,FX_NAMES,0)),""))</f>
        <v/>
      </c>
      <c r="H405" s="43"/>
      <c r="I405" s="45" t="str">
        <f aca="false">IF(H405&lt;&gt;"",H405,G405)</f>
        <v/>
      </c>
      <c r="J405" s="43"/>
      <c r="K405" s="42"/>
      <c r="L405" s="43"/>
      <c r="M405" s="44" t="str">
        <f aca="false">IF(J405="","",IF(K405&lt;&gt;"",K405,N(IFERROR(INDEX(Spaces!$F$6:$F$105,MATCH($B405,SPACE_NAMES,0)),0)))*IF(L405&lt;&gt;"",L405,N(IFERROR(INDEX(Spaces!$G$6:$G$105,MATCH($B405,SPACE_NAMES,0)),0))))</f>
        <v/>
      </c>
      <c r="N405" s="46" t="str">
        <f aca="false">IF(OR(J405="",I405=""),"",I405*J405/1000)</f>
        <v/>
      </c>
      <c r="O405" s="44" t="str">
        <f aca="false">IF(N405="","",N405*M405)</f>
        <v/>
      </c>
      <c r="P405" s="51" t="str">
        <f aca="false">IF(OR(O405="",RATE=""),"",O405*RATE)</f>
        <v/>
      </c>
      <c r="Q405" s="42"/>
      <c r="R405" s="40"/>
      <c r="S405" s="40"/>
      <c r="T405" s="40"/>
      <c r="U405" s="40"/>
      <c r="V405" s="40"/>
      <c r="W405" s="40"/>
      <c r="X405" s="40"/>
      <c r="Y405" s="40"/>
      <c r="Z405" s="43"/>
      <c r="AA405" s="43"/>
      <c r="AB405" s="52"/>
      <c r="AC405" s="52"/>
      <c r="AD405" s="52"/>
      <c r="AE405" s="44" t="str">
        <f aca="false">IF(AND(U405="In scope",Z405&lt;&gt;"",J405&lt;&gt;"",N405&lt;&gt;""),Z405*IF(AA405="",J405,AA405)*M405/1000,"")</f>
        <v/>
      </c>
      <c r="AF405" s="44" t="str">
        <f aca="false">IF(AE405="","",O405-AE405)</f>
        <v/>
      </c>
      <c r="AG405" s="46" t="str">
        <f aca="false">IF(AE405="","",N405-Z405*IF(AA405="",J405,AA405)/1000)</f>
        <v/>
      </c>
      <c r="AH405" s="51" t="str">
        <f aca="false">IF(OR(AF405="",RATE=""),"",AF405*RATE)</f>
        <v/>
      </c>
      <c r="AI405" s="51" t="str">
        <f aca="false">IF(AE405="","",IF(AA405="",J405,AA405)*(N(AB405)+N(AC405)))</f>
        <v/>
      </c>
      <c r="AJ405" s="51" t="str">
        <f aca="false">IF(AE405="","",IF(AA405="",J405,AA405)*N(AD405))</f>
        <v/>
      </c>
      <c r="AK405" s="51" t="str">
        <f aca="false">IF(AE405="","",AI405-AJ405)</f>
        <v/>
      </c>
      <c r="AL405" s="53" t="str">
        <f aca="false">IF(OR(AK405="",AH405="",N(AH405)&lt;=0),"",AK405/AH405)</f>
        <v/>
      </c>
    </row>
  </sheetData>
  <autoFilter ref="A4:AL405"/>
  <mergeCells count="4">
    <mergeCell ref="A3:F3"/>
    <mergeCell ref="G3:P3"/>
    <mergeCell ref="Q3:X3"/>
    <mergeCell ref="Y3:AL3"/>
  </mergeCells>
  <conditionalFormatting sqref="H6:H405">
    <cfRule type="expression" priority="2" aboveAverage="0" equalAverage="0" bottom="0" percent="0" rank="0" text="" dxfId="8">
      <formula>AND(H6&lt;&gt;"",N(G6)&gt;0,ABS(H6-G6)/G6&gt;0.3)</formula>
    </cfRule>
  </conditionalFormatting>
  <conditionalFormatting sqref="B6:B405">
    <cfRule type="expression" priority="3" aboveAverage="0" equalAverage="0" bottom="0" percent="0" rank="0" text="" dxfId="8">
      <formula>AND(B6&lt;&gt;"",C6="")</formula>
    </cfRule>
  </conditionalFormatting>
  <conditionalFormatting sqref="A6:AL405">
    <cfRule type="expression" priority="4" aboveAverage="0" equalAverage="0" bottom="0" percent="0" rank="0" text="" dxfId="9">
      <formula>AND($U6&lt;&gt;"",$U6&lt;&gt;"In scope")</formula>
    </cfRule>
  </conditionalFormatting>
  <dataValidations count="12">
    <dataValidation allowBlank="true" error="Pick a value from the list." errorStyle="stop" errorTitle="Pick from the list" operator="between" showDropDown="false" showErrorMessage="false" showInputMessage="false" sqref="D6:D405" type="list">
      <formula1>FX_NAMES</formula1>
      <formula2>0</formula2>
    </dataValidation>
    <dataValidation allowBlank="true" error="Pick a value from the list." errorStyle="stop" errorTitle="Pick from the list" operator="between" showDropDown="false" showErrorMessage="true" showInputMessage="false" sqref="F6:F405" type="list">
      <formula1>L_BALLAST</formula1>
      <formula2>0</formula2>
    </dataValidation>
    <dataValidation allowBlank="true" error="Pick a value from the list." errorStyle="stop" errorTitle="Pick from the list" operator="between" showDropDown="false" showErrorMessage="false" showInputMessage="false" sqref="R6:R405" type="list">
      <formula1>L_COLOR</formula1>
      <formula2>0</formula2>
    </dataValidation>
    <dataValidation allowBlank="true" error="Pick a value from the list." errorStyle="stop" errorTitle="Pick from the list" operator="between" showDropDown="false" showErrorMessage="true" showInputMessage="false" sqref="T6:T405" type="list">
      <formula1>L_CONDITION</formula1>
      <formula2>0</formula2>
    </dataValidation>
    <dataValidation allowBlank="true" error="Pick a value from the list." errorStyle="stop" errorTitle="Pick from the list" operator="between" showDropDown="false" showErrorMessage="true" showInputMessage="false" sqref="U6:U405" type="list">
      <formula1>L_SCOPE</formula1>
      <formula2>0</formula2>
    </dataValidation>
    <dataValidation allowBlank="true" error="Pick a value from the list." errorStyle="stop" errorTitle="Pick from the list" operator="between" showDropDown="false" showErrorMessage="false" showInputMessage="false" sqref="S6:S405" type="list">
      <formula1>L_EXISTING</formula1>
      <formula2>0</formula2>
    </dataValidation>
    <dataValidation allowBlank="true" error="Pick a value from the list. For a new space, add it on the Spaces tab first." errorStyle="stop" errorTitle="Pick from the list" operator="between" showDropDown="false" showErrorMessage="true" showInputMessage="false" sqref="B6:B405" type="list">
      <formula1>SPACE_NAMES</formula1>
      <formula2>0</formula2>
    </dataValidation>
    <dataValidation allowBlank="true" error="Watts per fixture, between 0 and 5,000." errorStyle="stop" errorTitle="Check the value" operator="between" showDropDown="false" showErrorMessage="true" showInputMessage="false" sqref="H6:H405" type="decimal">
      <formula1>0</formula1>
      <formula2>5000</formula2>
    </dataValidation>
    <dataValidation allowBlank="true" error="Number of fixtures." errorStyle="stop" errorTitle="Check the value" operator="between" showDropDown="false" showErrorMessage="true" showInputMessage="false" sqref="J6:J405" type="decimal">
      <formula1>0</formula1>
      <formula2>100000</formula2>
    </dataValidation>
    <dataValidation allowBlank="true" error="Hours per day, 0 to 24." errorStyle="stop" errorTitle="Check the value" operator="between" showDropDown="false" showErrorMessage="true" showInputMessage="false" sqref="K6:K405" type="decimal">
      <formula1>0</formula1>
      <formula2>24</formula2>
    </dataValidation>
    <dataValidation allowBlank="true" error="Days per year, 0 to 366." errorStyle="stop" errorTitle="Check the value" operator="between" showDropDown="false" showErrorMessage="true" showInputMessage="false" sqref="L6:L405" type="decimal">
      <formula1>0</formula1>
      <formula2>366</formula2>
    </dataValidation>
    <dataValidation allowBlank="true" error="LED watts per fixture." errorStyle="stop" errorTitle="Check the value" operator="between" showDropDown="false" showErrorMessage="true" showInputMessage="false" sqref="Z6:Z405" type="decimal">
      <formula1>0</formula1>
      <formula2>5000</formula2>
    </dataValidation>
  </dataValidations>
  <printOptions headings="false" gridLines="false" gridLinesSet="true" horizontalCentered="true" verticalCentered="false"/>
  <pageMargins left="0.75" right="0.75" top="1" bottom="1" header="0.511811023622047" footer="0.5"/>
  <pageSetup paperSize="1" scale="100" fitToWidth="1" fitToHeight="0" pageOrder="downThenOver" orientation="landscape" blackAndWhite="false" draft="false" cellComments="none" horizontalDpi="300" verticalDpi="300" copies="1"/>
  <headerFooter differentFirst="false" differentOddEven="false">
    <oddHeader/>
    <oddFooter>&amp;LLumaQuote Lighting Audit Template&amp;RPage &amp;P of &amp;N</oddFooter>
  </headerFooter>
  <drawing r:id="rId2"/>
  <legacyDrawing r:id="rId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3A5246"/>
    <pageSetUpPr fitToPage="true"/>
  </sheetPr>
  <dimension ref="A1:K136"/>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
    <col collapsed="false" customWidth="true" hidden="false" outlineLevel="0" max="2" min="2" style="0" width="30"/>
    <col collapsed="false" customWidth="true" hidden="false" outlineLevel="0" max="3" min="3" style="0" width="16"/>
    <col collapsed="false" customWidth="true" hidden="false" outlineLevel="0" max="4" min="4" style="0" width="30"/>
    <col collapsed="false" customWidth="true" hidden="false" outlineLevel="0" max="5" min="5" style="0" width="14"/>
    <col collapsed="false" customWidth="true" hidden="false" outlineLevel="0" max="6" min="6" style="0" width="16"/>
    <col collapsed="false" customWidth="true" hidden="false" outlineLevel="0" max="7" min="7" style="0" width="14"/>
    <col collapsed="false" customWidth="true" hidden="false" outlineLevel="0" max="8" min="8" style="0" width="12"/>
    <col collapsed="false" customWidth="true" hidden="false" outlineLevel="0" max="9" min="9" style="0" width="3"/>
    <col collapsed="false" customWidth="true" hidden="false" outlineLevel="0" max="10" min="10" style="0" width="14"/>
    <col collapsed="false" customWidth="true" hidden="false" outlineLevel="0" max="11" min="11" style="0" width="12"/>
  </cols>
  <sheetData>
    <row r="1" customFormat="false" ht="25.5" hidden="false" customHeight="true" outlineLevel="0" collapsed="false">
      <c r="A1" s="14" t="s">
        <v>184</v>
      </c>
    </row>
    <row r="2" customFormat="false" ht="15" hidden="false" customHeight="false" outlineLevel="0" collapsed="false">
      <c r="A2" s="15" t="s">
        <v>185</v>
      </c>
    </row>
    <row r="4" customFormat="false" ht="15" hidden="false" customHeight="false" outlineLevel="0" collapsed="false">
      <c r="B4" s="54" t="s">
        <v>186</v>
      </c>
      <c r="C4" s="55" t="str">
        <f aca="false">IF('Site &amp; Utility'!C6="","(not entered)",'Site &amp; Utility'!C6)</f>
        <v>(not entered)</v>
      </c>
    </row>
    <row r="5" customFormat="false" ht="15" hidden="false" customHeight="false" outlineLevel="0" collapsed="false">
      <c r="B5" s="54" t="s">
        <v>187</v>
      </c>
      <c r="C5" s="55" t="str">
        <f aca="false">IF('Site &amp; Utility'!C7="","(not entered)",'Site &amp; Utility'!C7)</f>
        <v>(not entered)</v>
      </c>
    </row>
    <row r="6" customFormat="false" ht="15" hidden="false" customHeight="false" outlineLevel="0" collapsed="false">
      <c r="B6" s="54" t="s">
        <v>62</v>
      </c>
      <c r="C6" s="55" t="str">
        <f aca="false">IF('Site &amp; Utility'!C10="","",'Site &amp; Utility'!C10)</f>
        <v/>
      </c>
    </row>
    <row r="8" customFormat="false" ht="15" hidden="false" customHeight="false" outlineLevel="0" collapsed="false">
      <c r="B8" s="56" t="s">
        <v>188</v>
      </c>
      <c r="C8" s="56"/>
      <c r="D8" s="56"/>
      <c r="F8" s="57" t="s">
        <v>189</v>
      </c>
      <c r="G8" s="57"/>
      <c r="H8" s="57"/>
      <c r="J8" s="54" t="s">
        <v>190</v>
      </c>
    </row>
    <row r="9" customFormat="false" ht="15" hidden="false" customHeight="false" outlineLevel="0" collapsed="false">
      <c r="B9" s="58" t="s">
        <v>98</v>
      </c>
      <c r="C9" s="59" t="n">
        <f aca="false">COUNTA(Spaces!$B$6:$B$105)</f>
        <v>0</v>
      </c>
      <c r="D9" s="60"/>
      <c r="F9" s="61" t="s">
        <v>156</v>
      </c>
      <c r="G9" s="61" t="s">
        <v>191</v>
      </c>
      <c r="H9" s="61" t="s">
        <v>192</v>
      </c>
      <c r="J9" s="62" t="s">
        <v>193</v>
      </c>
      <c r="K9" s="63" t="n">
        <f aca="false">C13</f>
        <v>0</v>
      </c>
    </row>
    <row r="10" customFormat="false" ht="15" hidden="false" customHeight="false" outlineLevel="0" collapsed="false">
      <c r="B10" s="58" t="s">
        <v>194</v>
      </c>
      <c r="C10" s="59" t="n">
        <f aca="false">COUNT('Fixture Inventory'!$A$6:$A$405)</f>
        <v>0</v>
      </c>
      <c r="D10" s="60"/>
      <c r="F10" s="58" t="s">
        <v>179</v>
      </c>
      <c r="G10" s="64" t="n">
        <f aca="false">COUNTIF('Fixture Inventory'!$U$6:$U$405,F10)</f>
        <v>0</v>
      </c>
      <c r="H10" s="65" t="n">
        <f aca="false">SUMIF('Fixture Inventory'!$U$6:$U$405,F10,'Fixture Inventory'!$J$6:$J$405)</f>
        <v>0</v>
      </c>
      <c r="J10" s="62" t="s">
        <v>195</v>
      </c>
      <c r="K10" s="63" t="n">
        <f aca="false">IF(C13="","",C13-N(C19))</f>
        <v>0</v>
      </c>
    </row>
    <row r="11" customFormat="false" ht="15" hidden="false" customHeight="false" outlineLevel="0" collapsed="false">
      <c r="B11" s="58" t="s">
        <v>196</v>
      </c>
      <c r="C11" s="66" t="n">
        <f aca="false">SUM('Fixture Inventory'!$J$6:$J$405)</f>
        <v>0</v>
      </c>
      <c r="D11" s="60" t="s">
        <v>197</v>
      </c>
      <c r="F11" s="58" t="s">
        <v>198</v>
      </c>
      <c r="G11" s="64" t="n">
        <f aca="false">COUNTIF('Fixture Inventory'!$U$6:$U$405,F11)</f>
        <v>0</v>
      </c>
      <c r="H11" s="65" t="n">
        <f aca="false">SUMIF('Fixture Inventory'!$U$6:$U$405,F11,'Fixture Inventory'!$J$6:$J$405)</f>
        <v>0</v>
      </c>
    </row>
    <row r="12" customFormat="false" ht="15" hidden="false" customHeight="false" outlineLevel="0" collapsed="false">
      <c r="B12" s="58" t="s">
        <v>199</v>
      </c>
      <c r="C12" s="67" t="n">
        <f aca="false">SUM('Fixture Inventory'!$N$6:$N$405)</f>
        <v>0</v>
      </c>
      <c r="D12" s="60"/>
      <c r="F12" s="58" t="s">
        <v>200</v>
      </c>
      <c r="G12" s="64" t="n">
        <f aca="false">COUNTIF('Fixture Inventory'!$U$6:$U$405,F12)</f>
        <v>0</v>
      </c>
      <c r="H12" s="65" t="n">
        <f aca="false">SUMIF('Fixture Inventory'!$U$6:$U$405,F12,'Fixture Inventory'!$J$6:$J$405)</f>
        <v>0</v>
      </c>
    </row>
    <row r="13" customFormat="false" ht="15" hidden="false" customHeight="false" outlineLevel="0" collapsed="false">
      <c r="B13" s="58" t="s">
        <v>201</v>
      </c>
      <c r="C13" s="66" t="n">
        <f aca="false">SUM('Fixture Inventory'!$O$6:$O$405)</f>
        <v>0</v>
      </c>
      <c r="D13" s="60"/>
      <c r="F13" s="58" t="s">
        <v>202</v>
      </c>
      <c r="G13" s="64" t="n">
        <f aca="false">COUNTIF('Fixture Inventory'!$U$6:$U$405,F13)</f>
        <v>0</v>
      </c>
      <c r="H13" s="65" t="n">
        <f aca="false">SUMIF('Fixture Inventory'!$U$6:$U$405,F13,'Fixture Inventory'!$J$6:$J$405)</f>
        <v>0</v>
      </c>
    </row>
    <row r="14" customFormat="false" ht="15" hidden="false" customHeight="false" outlineLevel="0" collapsed="false">
      <c r="B14" s="58" t="s">
        <v>203</v>
      </c>
      <c r="C14" s="68" t="str">
        <f aca="false">IF(RATE="","",SUM('Fixture Inventory'!$P$6:$P$405))</f>
        <v/>
      </c>
      <c r="D14" s="60" t="s">
        <v>204</v>
      </c>
      <c r="F14" s="58" t="s">
        <v>205</v>
      </c>
      <c r="G14" s="64" t="n">
        <f aca="false">COUNTIF('Fixture Inventory'!$U$6:$U$405,F14)</f>
        <v>0</v>
      </c>
      <c r="H14" s="65" t="n">
        <f aca="false">SUMIF('Fixture Inventory'!$U$6:$U$405,F14,'Fixture Inventory'!$J$6:$J$405)</f>
        <v>0</v>
      </c>
    </row>
    <row r="15" customFormat="false" ht="15" hidden="false" customHeight="false" outlineLevel="0" collapsed="false">
      <c r="B15" s="58" t="s">
        <v>206</v>
      </c>
      <c r="C15" s="69" t="str">
        <f aca="false">IF(SUM(Spaces!$D$6:$D$105)=0,"",SUMPRODUCT(--(Spaces!$D$6:$D$105&lt;&gt;""),Spaces!$R$6:$R$105)*1000/SUM(Spaces!$D$6:$D$105))</f>
        <v/>
      </c>
      <c r="D15" s="60" t="s">
        <v>207</v>
      </c>
      <c r="F15" s="58" t="s">
        <v>208</v>
      </c>
      <c r="G15" s="64" t="n">
        <f aca="false">COUNTIF('Fixture Inventory'!$U$6:$U$405,F15)</f>
        <v>0</v>
      </c>
      <c r="H15" s="65" t="n">
        <f aca="false">SUMIF('Fixture Inventory'!$U$6:$U$405,F15,'Fixture Inventory'!$J$6:$J$405)</f>
        <v>0</v>
      </c>
    </row>
    <row r="16" customFormat="false" ht="15" hidden="false" customHeight="false" outlineLevel="0" collapsed="false">
      <c r="F16" s="58" t="s">
        <v>209</v>
      </c>
      <c r="G16" s="64" t="n">
        <f aca="false">SUMPRODUCT(('Fixture Inventory'!$J$6:$J$405&lt;&gt;"")*('Fixture Inventory'!$U$6:$U$405=""))</f>
        <v>0</v>
      </c>
      <c r="H16" s="65" t="n">
        <f aca="false">SUMPRODUCT(--('Fixture Inventory'!$U$6:$U$405=""),'Fixture Inventory'!$J$6:$J$405)</f>
        <v>0</v>
      </c>
    </row>
    <row r="17" customFormat="false" ht="15" hidden="false" customHeight="false" outlineLevel="0" collapsed="false">
      <c r="B17" s="56" t="s">
        <v>210</v>
      </c>
      <c r="C17" s="56"/>
      <c r="D17" s="56"/>
    </row>
    <row r="18" customFormat="false" ht="15" hidden="false" customHeight="false" outlineLevel="0" collapsed="false">
      <c r="B18" s="58" t="s">
        <v>211</v>
      </c>
      <c r="C18" s="70" t="n">
        <f aca="false">SUMPRODUCT(--('Fixture Inventory'!$AE$6:$AE$405&lt;&gt;""),'Fixture Inventory'!$J$6:$J$405)</f>
        <v>0</v>
      </c>
      <c r="D18" s="60"/>
    </row>
    <row r="19" customFormat="false" ht="15" hidden="false" customHeight="false" outlineLevel="0" collapsed="false">
      <c r="B19" s="58" t="s">
        <v>212</v>
      </c>
      <c r="C19" s="70" t="n">
        <f aca="false">SUM('Fixture Inventory'!$AF$6:$AF$405)</f>
        <v>0</v>
      </c>
      <c r="D19" s="60"/>
    </row>
    <row r="20" customFormat="false" ht="15" hidden="false" customHeight="false" outlineLevel="0" collapsed="false">
      <c r="B20" s="58" t="s">
        <v>213</v>
      </c>
      <c r="C20" s="71" t="str">
        <f aca="false">IF(SUM('Fixture Inventory'!$O$6:$O$405)=0,"",SUM('Fixture Inventory'!$AF$6:$AF$405)/SUM('Fixture Inventory'!$O$6:$O$405))</f>
        <v/>
      </c>
      <c r="D20" s="60" t="s">
        <v>214</v>
      </c>
    </row>
    <row r="21" customFormat="false" ht="15" hidden="false" customHeight="false" outlineLevel="0" collapsed="false">
      <c r="B21" s="58" t="s">
        <v>215</v>
      </c>
      <c r="C21" s="72" t="str">
        <f aca="false">IF(RATE="","",SUM('Fixture Inventory'!$AH$6:$AH$405))</f>
        <v/>
      </c>
      <c r="D21" s="60"/>
    </row>
    <row r="22" customFormat="false" ht="19.4" hidden="false" customHeight="false" outlineLevel="0" collapsed="false">
      <c r="B22" s="58" t="s">
        <v>216</v>
      </c>
      <c r="C22" s="72" t="str">
        <f aca="false">IF(DEMAND="","",SUM('Fixture Inventory'!$AG$6:$AG$405)*DEMAND*12)</f>
        <v/>
      </c>
      <c r="D22" s="60" t="s">
        <v>217</v>
      </c>
    </row>
    <row r="23" customFormat="false" ht="19.4" hidden="false" customHeight="false" outlineLevel="0" collapsed="false">
      <c r="B23" s="58" t="s">
        <v>218</v>
      </c>
      <c r="C23" s="72" t="n">
        <f aca="false">SUM('Fixture Inventory'!$AI$6:$AI$405)</f>
        <v>0</v>
      </c>
      <c r="D23" s="60" t="s">
        <v>219</v>
      </c>
    </row>
    <row r="24" customFormat="false" ht="15" hidden="false" customHeight="false" outlineLevel="0" collapsed="false">
      <c r="B24" s="58" t="s">
        <v>220</v>
      </c>
      <c r="C24" s="72" t="n">
        <f aca="false">SUM('Fixture Inventory'!$AJ$6:$AJ$405)</f>
        <v>0</v>
      </c>
      <c r="D24" s="60" t="s">
        <v>221</v>
      </c>
    </row>
    <row r="25" customFormat="false" ht="15" hidden="false" customHeight="false" outlineLevel="0" collapsed="false">
      <c r="B25" s="58" t="s">
        <v>222</v>
      </c>
      <c r="C25" s="72" t="n">
        <f aca="false">SUM('Fixture Inventory'!$AK$6:$AK$405)</f>
        <v>0</v>
      </c>
      <c r="D25" s="60"/>
    </row>
    <row r="26" customFormat="false" ht="19.4" hidden="false" customHeight="false" outlineLevel="0" collapsed="false">
      <c r="B26" s="58" t="s">
        <v>223</v>
      </c>
      <c r="C26" s="73" t="str">
        <f aca="false">IF(N(C21)&lt;=0,"",C25/C21)</f>
        <v/>
      </c>
      <c r="D26" s="60" t="s">
        <v>224</v>
      </c>
    </row>
    <row r="27" customFormat="false" ht="15" hidden="false" customHeight="false" outlineLevel="0" collapsed="false">
      <c r="B27" s="58" t="s">
        <v>225</v>
      </c>
      <c r="C27" s="74" t="str">
        <f aca="false">IF(CO2F="","",SUM('Fixture Inventory'!$AF$6:$AF$405)*CO2F/1000)</f>
        <v/>
      </c>
      <c r="D27" s="60" t="s">
        <v>226</v>
      </c>
    </row>
    <row r="29" customFormat="false" ht="15" hidden="false" customHeight="false" outlineLevel="0" collapsed="false">
      <c r="B29" s="56" t="s">
        <v>227</v>
      </c>
      <c r="C29" s="56"/>
      <c r="D29" s="56"/>
    </row>
    <row r="30" customFormat="false" ht="15" hidden="false" customHeight="false" outlineLevel="0" collapsed="false">
      <c r="B30" s="58" t="s">
        <v>228</v>
      </c>
      <c r="C30" s="75" t="n">
        <f aca="false">SUM(Spaces!$L$6:$L$105)</f>
        <v>0</v>
      </c>
      <c r="D30" s="60"/>
    </row>
    <row r="31" customFormat="false" ht="15" hidden="false" customHeight="false" outlineLevel="0" collapsed="false">
      <c r="B31" s="58" t="s">
        <v>229</v>
      </c>
      <c r="C31" s="75" t="n">
        <f aca="false">SUM(Spaces!$M$6:$M$105)</f>
        <v>0</v>
      </c>
      <c r="D31" s="60"/>
    </row>
    <row r="32" customFormat="false" ht="15" hidden="false" customHeight="false" outlineLevel="0" collapsed="false">
      <c r="B32" s="58" t="s">
        <v>230</v>
      </c>
      <c r="C32" s="75" t="n">
        <f aca="false">SUM(Spaces!$N$6:$N$105)</f>
        <v>0</v>
      </c>
      <c r="D32" s="60"/>
    </row>
    <row r="33" customFormat="false" ht="15" hidden="false" customHeight="false" outlineLevel="0" collapsed="false">
      <c r="B33" s="58" t="s">
        <v>231</v>
      </c>
      <c r="C33" s="76" t="n">
        <f aca="false">COUNTIF(Spaces!$O$6:$O$105,"?*")</f>
        <v>0</v>
      </c>
      <c r="D33" s="60" t="s">
        <v>232</v>
      </c>
    </row>
    <row r="35" customFormat="false" ht="15" hidden="false" customHeight="false" outlineLevel="0" collapsed="false">
      <c r="B35" s="77" t="s">
        <v>233</v>
      </c>
    </row>
    <row r="36" customFormat="false" ht="30" hidden="false" customHeight="true" outlineLevel="0" collapsed="false">
      <c r="B36" s="16" t="s">
        <v>234</v>
      </c>
      <c r="C36" s="16" t="s">
        <v>141</v>
      </c>
      <c r="D36" s="16" t="s">
        <v>192</v>
      </c>
      <c r="E36" s="16" t="s">
        <v>20</v>
      </c>
      <c r="F36" s="16" t="s">
        <v>235</v>
      </c>
      <c r="G36" s="16" t="s">
        <v>236</v>
      </c>
      <c r="H36" s="16" t="s">
        <v>237</v>
      </c>
    </row>
    <row r="37" customFormat="false" ht="15" hidden="false" customHeight="false" outlineLevel="0" collapsed="false">
      <c r="B37" s="58" t="str">
        <f aca="false">IF(Spaces!B6="","",Spaces!B6)</f>
        <v/>
      </c>
      <c r="C37" s="58" t="str">
        <f aca="false">IF(Spaces!B6="","",Spaces!A6)</f>
        <v/>
      </c>
      <c r="D37" s="78" t="str">
        <f aca="false">IF(Spaces!B6="","",Spaces!Q6)</f>
        <v/>
      </c>
      <c r="E37" s="78" t="str">
        <f aca="false">IF(Spaces!B6="","",Spaces!S6)</f>
        <v/>
      </c>
      <c r="F37" s="78" t="str">
        <f aca="false">IF(Spaces!B6="","",SUMIF('Fixture Inventory'!$B$6:$B$405,Spaces!B6,'Fixture Inventory'!$AF$6:$AF$405))</f>
        <v/>
      </c>
      <c r="G37" s="79" t="str">
        <f aca="false">IF(OR(Spaces!B6="",RATE=""),"",SUMIF('Fixture Inventory'!$B$6:$B$405,Spaces!B6,'Fixture Inventory'!$AH$6:$AH$405))</f>
        <v/>
      </c>
      <c r="H37" s="80" t="str">
        <f aca="false">IF(Spaces!B6="","",N(Spaces!L6)+N(Spaces!M6)+N(Spaces!N6))</f>
        <v/>
      </c>
    </row>
    <row r="38" customFormat="false" ht="15" hidden="false" customHeight="false" outlineLevel="0" collapsed="false">
      <c r="B38" s="58" t="str">
        <f aca="false">IF(Spaces!B7="","",Spaces!B7)</f>
        <v/>
      </c>
      <c r="C38" s="58" t="str">
        <f aca="false">IF(Spaces!B7="","",Spaces!A7)</f>
        <v/>
      </c>
      <c r="D38" s="78" t="str">
        <f aca="false">IF(Spaces!B7="","",Spaces!Q7)</f>
        <v/>
      </c>
      <c r="E38" s="78" t="str">
        <f aca="false">IF(Spaces!B7="","",Spaces!S7)</f>
        <v/>
      </c>
      <c r="F38" s="78" t="str">
        <f aca="false">IF(Spaces!B7="","",SUMIF('Fixture Inventory'!$B$6:$B$405,Spaces!B7,'Fixture Inventory'!$AF$6:$AF$405))</f>
        <v/>
      </c>
      <c r="G38" s="79" t="str">
        <f aca="false">IF(OR(Spaces!B7="",RATE=""),"",SUMIF('Fixture Inventory'!$B$6:$B$405,Spaces!B7,'Fixture Inventory'!$AH$6:$AH$405))</f>
        <v/>
      </c>
      <c r="H38" s="80" t="str">
        <f aca="false">IF(Spaces!B7="","",N(Spaces!L7)+N(Spaces!M7)+N(Spaces!N7))</f>
        <v/>
      </c>
    </row>
    <row r="39" customFormat="false" ht="15" hidden="false" customHeight="false" outlineLevel="0" collapsed="false">
      <c r="B39" s="58" t="str">
        <f aca="false">IF(Spaces!B8="","",Spaces!B8)</f>
        <v/>
      </c>
      <c r="C39" s="58" t="str">
        <f aca="false">IF(Spaces!B8="","",Spaces!A8)</f>
        <v/>
      </c>
      <c r="D39" s="78" t="str">
        <f aca="false">IF(Spaces!B8="","",Spaces!Q8)</f>
        <v/>
      </c>
      <c r="E39" s="78" t="str">
        <f aca="false">IF(Spaces!B8="","",Spaces!S8)</f>
        <v/>
      </c>
      <c r="F39" s="78" t="str">
        <f aca="false">IF(Spaces!B8="","",SUMIF('Fixture Inventory'!$B$6:$B$405,Spaces!B8,'Fixture Inventory'!$AF$6:$AF$405))</f>
        <v/>
      </c>
      <c r="G39" s="79" t="str">
        <f aca="false">IF(OR(Spaces!B8="",RATE=""),"",SUMIF('Fixture Inventory'!$B$6:$B$405,Spaces!B8,'Fixture Inventory'!$AH$6:$AH$405))</f>
        <v/>
      </c>
      <c r="H39" s="80" t="str">
        <f aca="false">IF(Spaces!B8="","",N(Spaces!L8)+N(Spaces!M8)+N(Spaces!N8))</f>
        <v/>
      </c>
    </row>
    <row r="40" customFormat="false" ht="15" hidden="false" customHeight="false" outlineLevel="0" collapsed="false">
      <c r="B40" s="58" t="str">
        <f aca="false">IF(Spaces!B9="","",Spaces!B9)</f>
        <v/>
      </c>
      <c r="C40" s="58" t="str">
        <f aca="false">IF(Spaces!B9="","",Spaces!A9)</f>
        <v/>
      </c>
      <c r="D40" s="78" t="str">
        <f aca="false">IF(Spaces!B9="","",Spaces!Q9)</f>
        <v/>
      </c>
      <c r="E40" s="78" t="str">
        <f aca="false">IF(Spaces!B9="","",Spaces!S9)</f>
        <v/>
      </c>
      <c r="F40" s="78" t="str">
        <f aca="false">IF(Spaces!B9="","",SUMIF('Fixture Inventory'!$B$6:$B$405,Spaces!B9,'Fixture Inventory'!$AF$6:$AF$405))</f>
        <v/>
      </c>
      <c r="G40" s="79" t="str">
        <f aca="false">IF(OR(Spaces!B9="",RATE=""),"",SUMIF('Fixture Inventory'!$B$6:$B$405,Spaces!B9,'Fixture Inventory'!$AH$6:$AH$405))</f>
        <v/>
      </c>
      <c r="H40" s="80" t="str">
        <f aca="false">IF(Spaces!B9="","",N(Spaces!L9)+N(Spaces!M9)+N(Spaces!N9))</f>
        <v/>
      </c>
    </row>
    <row r="41" customFormat="false" ht="15" hidden="false" customHeight="false" outlineLevel="0" collapsed="false">
      <c r="B41" s="58" t="str">
        <f aca="false">IF(Spaces!B10="","",Spaces!B10)</f>
        <v/>
      </c>
      <c r="C41" s="58" t="str">
        <f aca="false">IF(Spaces!B10="","",Spaces!A10)</f>
        <v/>
      </c>
      <c r="D41" s="78" t="str">
        <f aca="false">IF(Spaces!B10="","",Spaces!Q10)</f>
        <v/>
      </c>
      <c r="E41" s="78" t="str">
        <f aca="false">IF(Spaces!B10="","",Spaces!S10)</f>
        <v/>
      </c>
      <c r="F41" s="78" t="str">
        <f aca="false">IF(Spaces!B10="","",SUMIF('Fixture Inventory'!$B$6:$B$405,Spaces!B10,'Fixture Inventory'!$AF$6:$AF$405))</f>
        <v/>
      </c>
      <c r="G41" s="79" t="str">
        <f aca="false">IF(OR(Spaces!B10="",RATE=""),"",SUMIF('Fixture Inventory'!$B$6:$B$405,Spaces!B10,'Fixture Inventory'!$AH$6:$AH$405))</f>
        <v/>
      </c>
      <c r="H41" s="80" t="str">
        <f aca="false">IF(Spaces!B10="","",N(Spaces!L10)+N(Spaces!M10)+N(Spaces!N10))</f>
        <v/>
      </c>
    </row>
    <row r="42" customFormat="false" ht="15" hidden="false" customHeight="false" outlineLevel="0" collapsed="false">
      <c r="B42" s="58" t="str">
        <f aca="false">IF(Spaces!B11="","",Spaces!B11)</f>
        <v/>
      </c>
      <c r="C42" s="58" t="str">
        <f aca="false">IF(Spaces!B11="","",Spaces!A11)</f>
        <v/>
      </c>
      <c r="D42" s="78" t="str">
        <f aca="false">IF(Spaces!B11="","",Spaces!Q11)</f>
        <v/>
      </c>
      <c r="E42" s="78" t="str">
        <f aca="false">IF(Spaces!B11="","",Spaces!S11)</f>
        <v/>
      </c>
      <c r="F42" s="78" t="str">
        <f aca="false">IF(Spaces!B11="","",SUMIF('Fixture Inventory'!$B$6:$B$405,Spaces!B11,'Fixture Inventory'!$AF$6:$AF$405))</f>
        <v/>
      </c>
      <c r="G42" s="79" t="str">
        <f aca="false">IF(OR(Spaces!B11="",RATE=""),"",SUMIF('Fixture Inventory'!$B$6:$B$405,Spaces!B11,'Fixture Inventory'!$AH$6:$AH$405))</f>
        <v/>
      </c>
      <c r="H42" s="80" t="str">
        <f aca="false">IF(Spaces!B11="","",N(Spaces!L11)+N(Spaces!M11)+N(Spaces!N11))</f>
        <v/>
      </c>
    </row>
    <row r="43" customFormat="false" ht="15" hidden="false" customHeight="false" outlineLevel="0" collapsed="false">
      <c r="B43" s="58" t="str">
        <f aca="false">IF(Spaces!B12="","",Spaces!B12)</f>
        <v/>
      </c>
      <c r="C43" s="58" t="str">
        <f aca="false">IF(Spaces!B12="","",Spaces!A12)</f>
        <v/>
      </c>
      <c r="D43" s="78" t="str">
        <f aca="false">IF(Spaces!B12="","",Spaces!Q12)</f>
        <v/>
      </c>
      <c r="E43" s="78" t="str">
        <f aca="false">IF(Spaces!B12="","",Spaces!S12)</f>
        <v/>
      </c>
      <c r="F43" s="78" t="str">
        <f aca="false">IF(Spaces!B12="","",SUMIF('Fixture Inventory'!$B$6:$B$405,Spaces!B12,'Fixture Inventory'!$AF$6:$AF$405))</f>
        <v/>
      </c>
      <c r="G43" s="79" t="str">
        <f aca="false">IF(OR(Spaces!B12="",RATE=""),"",SUMIF('Fixture Inventory'!$B$6:$B$405,Spaces!B12,'Fixture Inventory'!$AH$6:$AH$405))</f>
        <v/>
      </c>
      <c r="H43" s="80" t="str">
        <f aca="false">IF(Spaces!B12="","",N(Spaces!L12)+N(Spaces!M12)+N(Spaces!N12))</f>
        <v/>
      </c>
    </row>
    <row r="44" customFormat="false" ht="15" hidden="false" customHeight="false" outlineLevel="0" collapsed="false">
      <c r="B44" s="58" t="str">
        <f aca="false">IF(Spaces!B13="","",Spaces!B13)</f>
        <v/>
      </c>
      <c r="C44" s="58" t="str">
        <f aca="false">IF(Spaces!B13="","",Spaces!A13)</f>
        <v/>
      </c>
      <c r="D44" s="78" t="str">
        <f aca="false">IF(Spaces!B13="","",Spaces!Q13)</f>
        <v/>
      </c>
      <c r="E44" s="78" t="str">
        <f aca="false">IF(Spaces!B13="","",Spaces!S13)</f>
        <v/>
      </c>
      <c r="F44" s="78" t="str">
        <f aca="false">IF(Spaces!B13="","",SUMIF('Fixture Inventory'!$B$6:$B$405,Spaces!B13,'Fixture Inventory'!$AF$6:$AF$405))</f>
        <v/>
      </c>
      <c r="G44" s="79" t="str">
        <f aca="false">IF(OR(Spaces!B13="",RATE=""),"",SUMIF('Fixture Inventory'!$B$6:$B$405,Spaces!B13,'Fixture Inventory'!$AH$6:$AH$405))</f>
        <v/>
      </c>
      <c r="H44" s="80" t="str">
        <f aca="false">IF(Spaces!B13="","",N(Spaces!L13)+N(Spaces!M13)+N(Spaces!N13))</f>
        <v/>
      </c>
    </row>
    <row r="45" customFormat="false" ht="15" hidden="false" customHeight="false" outlineLevel="0" collapsed="false">
      <c r="B45" s="58" t="str">
        <f aca="false">IF(Spaces!B14="","",Spaces!B14)</f>
        <v/>
      </c>
      <c r="C45" s="58" t="str">
        <f aca="false">IF(Spaces!B14="","",Spaces!A14)</f>
        <v/>
      </c>
      <c r="D45" s="78" t="str">
        <f aca="false">IF(Spaces!B14="","",Spaces!Q14)</f>
        <v/>
      </c>
      <c r="E45" s="78" t="str">
        <f aca="false">IF(Spaces!B14="","",Spaces!S14)</f>
        <v/>
      </c>
      <c r="F45" s="78" t="str">
        <f aca="false">IF(Spaces!B14="","",SUMIF('Fixture Inventory'!$B$6:$B$405,Spaces!B14,'Fixture Inventory'!$AF$6:$AF$405))</f>
        <v/>
      </c>
      <c r="G45" s="79" t="str">
        <f aca="false">IF(OR(Spaces!B14="",RATE=""),"",SUMIF('Fixture Inventory'!$B$6:$B$405,Spaces!B14,'Fixture Inventory'!$AH$6:$AH$405))</f>
        <v/>
      </c>
      <c r="H45" s="80" t="str">
        <f aca="false">IF(Spaces!B14="","",N(Spaces!L14)+N(Spaces!M14)+N(Spaces!N14))</f>
        <v/>
      </c>
    </row>
    <row r="46" customFormat="false" ht="15" hidden="false" customHeight="false" outlineLevel="0" collapsed="false">
      <c r="B46" s="58" t="str">
        <f aca="false">IF(Spaces!B15="","",Spaces!B15)</f>
        <v/>
      </c>
      <c r="C46" s="58" t="str">
        <f aca="false">IF(Spaces!B15="","",Spaces!A15)</f>
        <v/>
      </c>
      <c r="D46" s="78" t="str">
        <f aca="false">IF(Spaces!B15="","",Spaces!Q15)</f>
        <v/>
      </c>
      <c r="E46" s="78" t="str">
        <f aca="false">IF(Spaces!B15="","",Spaces!S15)</f>
        <v/>
      </c>
      <c r="F46" s="78" t="str">
        <f aca="false">IF(Spaces!B15="","",SUMIF('Fixture Inventory'!$B$6:$B$405,Spaces!B15,'Fixture Inventory'!$AF$6:$AF$405))</f>
        <v/>
      </c>
      <c r="G46" s="79" t="str">
        <f aca="false">IF(OR(Spaces!B15="",RATE=""),"",SUMIF('Fixture Inventory'!$B$6:$B$405,Spaces!B15,'Fixture Inventory'!$AH$6:$AH$405))</f>
        <v/>
      </c>
      <c r="H46" s="80" t="str">
        <f aca="false">IF(Spaces!B15="","",N(Spaces!L15)+N(Spaces!M15)+N(Spaces!N15))</f>
        <v/>
      </c>
    </row>
    <row r="47" customFormat="false" ht="15" hidden="false" customHeight="false" outlineLevel="0" collapsed="false">
      <c r="B47" s="58" t="str">
        <f aca="false">IF(Spaces!B16="","",Spaces!B16)</f>
        <v/>
      </c>
      <c r="C47" s="58" t="str">
        <f aca="false">IF(Spaces!B16="","",Spaces!A16)</f>
        <v/>
      </c>
      <c r="D47" s="78" t="str">
        <f aca="false">IF(Spaces!B16="","",Spaces!Q16)</f>
        <v/>
      </c>
      <c r="E47" s="78" t="str">
        <f aca="false">IF(Spaces!B16="","",Spaces!S16)</f>
        <v/>
      </c>
      <c r="F47" s="78" t="str">
        <f aca="false">IF(Spaces!B16="","",SUMIF('Fixture Inventory'!$B$6:$B$405,Spaces!B16,'Fixture Inventory'!$AF$6:$AF$405))</f>
        <v/>
      </c>
      <c r="G47" s="79" t="str">
        <f aca="false">IF(OR(Spaces!B16="",RATE=""),"",SUMIF('Fixture Inventory'!$B$6:$B$405,Spaces!B16,'Fixture Inventory'!$AH$6:$AH$405))</f>
        <v/>
      </c>
      <c r="H47" s="80" t="str">
        <f aca="false">IF(Spaces!B16="","",N(Spaces!L16)+N(Spaces!M16)+N(Spaces!N16))</f>
        <v/>
      </c>
    </row>
    <row r="48" customFormat="false" ht="15" hidden="false" customHeight="false" outlineLevel="0" collapsed="false">
      <c r="B48" s="58" t="str">
        <f aca="false">IF(Spaces!B17="","",Spaces!B17)</f>
        <v/>
      </c>
      <c r="C48" s="58" t="str">
        <f aca="false">IF(Spaces!B17="","",Spaces!A17)</f>
        <v/>
      </c>
      <c r="D48" s="78" t="str">
        <f aca="false">IF(Spaces!B17="","",Spaces!Q17)</f>
        <v/>
      </c>
      <c r="E48" s="78" t="str">
        <f aca="false">IF(Spaces!B17="","",Spaces!S17)</f>
        <v/>
      </c>
      <c r="F48" s="78" t="str">
        <f aca="false">IF(Spaces!B17="","",SUMIF('Fixture Inventory'!$B$6:$B$405,Spaces!B17,'Fixture Inventory'!$AF$6:$AF$405))</f>
        <v/>
      </c>
      <c r="G48" s="79" t="str">
        <f aca="false">IF(OR(Spaces!B17="",RATE=""),"",SUMIF('Fixture Inventory'!$B$6:$B$405,Spaces!B17,'Fixture Inventory'!$AH$6:$AH$405))</f>
        <v/>
      </c>
      <c r="H48" s="80" t="str">
        <f aca="false">IF(Spaces!B17="","",N(Spaces!L17)+N(Spaces!M17)+N(Spaces!N17))</f>
        <v/>
      </c>
    </row>
    <row r="49" customFormat="false" ht="15" hidden="false" customHeight="false" outlineLevel="0" collapsed="false">
      <c r="B49" s="58" t="str">
        <f aca="false">IF(Spaces!B18="","",Spaces!B18)</f>
        <v/>
      </c>
      <c r="C49" s="58" t="str">
        <f aca="false">IF(Spaces!B18="","",Spaces!A18)</f>
        <v/>
      </c>
      <c r="D49" s="78" t="str">
        <f aca="false">IF(Spaces!B18="","",Spaces!Q18)</f>
        <v/>
      </c>
      <c r="E49" s="78" t="str">
        <f aca="false">IF(Spaces!B18="","",Spaces!S18)</f>
        <v/>
      </c>
      <c r="F49" s="78" t="str">
        <f aca="false">IF(Spaces!B18="","",SUMIF('Fixture Inventory'!$B$6:$B$405,Spaces!B18,'Fixture Inventory'!$AF$6:$AF$405))</f>
        <v/>
      </c>
      <c r="G49" s="79" t="str">
        <f aca="false">IF(OR(Spaces!B18="",RATE=""),"",SUMIF('Fixture Inventory'!$B$6:$B$405,Spaces!B18,'Fixture Inventory'!$AH$6:$AH$405))</f>
        <v/>
      </c>
      <c r="H49" s="80" t="str">
        <f aca="false">IF(Spaces!B18="","",N(Spaces!L18)+N(Spaces!M18)+N(Spaces!N18))</f>
        <v/>
      </c>
    </row>
    <row r="50" customFormat="false" ht="15" hidden="false" customHeight="false" outlineLevel="0" collapsed="false">
      <c r="B50" s="58" t="str">
        <f aca="false">IF(Spaces!B19="","",Spaces!B19)</f>
        <v/>
      </c>
      <c r="C50" s="58" t="str">
        <f aca="false">IF(Spaces!B19="","",Spaces!A19)</f>
        <v/>
      </c>
      <c r="D50" s="78" t="str">
        <f aca="false">IF(Spaces!B19="","",Spaces!Q19)</f>
        <v/>
      </c>
      <c r="E50" s="78" t="str">
        <f aca="false">IF(Spaces!B19="","",Spaces!S19)</f>
        <v/>
      </c>
      <c r="F50" s="78" t="str">
        <f aca="false">IF(Spaces!B19="","",SUMIF('Fixture Inventory'!$B$6:$B$405,Spaces!B19,'Fixture Inventory'!$AF$6:$AF$405))</f>
        <v/>
      </c>
      <c r="G50" s="79" t="str">
        <f aca="false">IF(OR(Spaces!B19="",RATE=""),"",SUMIF('Fixture Inventory'!$B$6:$B$405,Spaces!B19,'Fixture Inventory'!$AH$6:$AH$405))</f>
        <v/>
      </c>
      <c r="H50" s="80" t="str">
        <f aca="false">IF(Spaces!B19="","",N(Spaces!L19)+N(Spaces!M19)+N(Spaces!N19))</f>
        <v/>
      </c>
    </row>
    <row r="51" customFormat="false" ht="15" hidden="false" customHeight="false" outlineLevel="0" collapsed="false">
      <c r="B51" s="58" t="str">
        <f aca="false">IF(Spaces!B20="","",Spaces!B20)</f>
        <v/>
      </c>
      <c r="C51" s="58" t="str">
        <f aca="false">IF(Spaces!B20="","",Spaces!A20)</f>
        <v/>
      </c>
      <c r="D51" s="78" t="str">
        <f aca="false">IF(Spaces!B20="","",Spaces!Q20)</f>
        <v/>
      </c>
      <c r="E51" s="78" t="str">
        <f aca="false">IF(Spaces!B20="","",Spaces!S20)</f>
        <v/>
      </c>
      <c r="F51" s="78" t="str">
        <f aca="false">IF(Spaces!B20="","",SUMIF('Fixture Inventory'!$B$6:$B$405,Spaces!B20,'Fixture Inventory'!$AF$6:$AF$405))</f>
        <v/>
      </c>
      <c r="G51" s="79" t="str">
        <f aca="false">IF(OR(Spaces!B20="",RATE=""),"",SUMIF('Fixture Inventory'!$B$6:$B$405,Spaces!B20,'Fixture Inventory'!$AH$6:$AH$405))</f>
        <v/>
      </c>
      <c r="H51" s="80" t="str">
        <f aca="false">IF(Spaces!B20="","",N(Spaces!L20)+N(Spaces!M20)+N(Spaces!N20))</f>
        <v/>
      </c>
    </row>
    <row r="52" customFormat="false" ht="15" hidden="false" customHeight="false" outlineLevel="0" collapsed="false">
      <c r="B52" s="58" t="str">
        <f aca="false">IF(Spaces!B21="","",Spaces!B21)</f>
        <v/>
      </c>
      <c r="C52" s="58" t="str">
        <f aca="false">IF(Spaces!B21="","",Spaces!A21)</f>
        <v/>
      </c>
      <c r="D52" s="78" t="str">
        <f aca="false">IF(Spaces!B21="","",Spaces!Q21)</f>
        <v/>
      </c>
      <c r="E52" s="78" t="str">
        <f aca="false">IF(Spaces!B21="","",Spaces!S21)</f>
        <v/>
      </c>
      <c r="F52" s="78" t="str">
        <f aca="false">IF(Spaces!B21="","",SUMIF('Fixture Inventory'!$B$6:$B$405,Spaces!B21,'Fixture Inventory'!$AF$6:$AF$405))</f>
        <v/>
      </c>
      <c r="G52" s="79" t="str">
        <f aca="false">IF(OR(Spaces!B21="",RATE=""),"",SUMIF('Fixture Inventory'!$B$6:$B$405,Spaces!B21,'Fixture Inventory'!$AH$6:$AH$405))</f>
        <v/>
      </c>
      <c r="H52" s="80" t="str">
        <f aca="false">IF(Spaces!B21="","",N(Spaces!L21)+N(Spaces!M21)+N(Spaces!N21))</f>
        <v/>
      </c>
    </row>
    <row r="53" customFormat="false" ht="15" hidden="false" customHeight="false" outlineLevel="0" collapsed="false">
      <c r="B53" s="58" t="str">
        <f aca="false">IF(Spaces!B22="","",Spaces!B22)</f>
        <v/>
      </c>
      <c r="C53" s="58" t="str">
        <f aca="false">IF(Spaces!B22="","",Spaces!A22)</f>
        <v/>
      </c>
      <c r="D53" s="78" t="str">
        <f aca="false">IF(Spaces!B22="","",Spaces!Q22)</f>
        <v/>
      </c>
      <c r="E53" s="78" t="str">
        <f aca="false">IF(Spaces!B22="","",Spaces!S22)</f>
        <v/>
      </c>
      <c r="F53" s="78" t="str">
        <f aca="false">IF(Spaces!B22="","",SUMIF('Fixture Inventory'!$B$6:$B$405,Spaces!B22,'Fixture Inventory'!$AF$6:$AF$405))</f>
        <v/>
      </c>
      <c r="G53" s="79" t="str">
        <f aca="false">IF(OR(Spaces!B22="",RATE=""),"",SUMIF('Fixture Inventory'!$B$6:$B$405,Spaces!B22,'Fixture Inventory'!$AH$6:$AH$405))</f>
        <v/>
      </c>
      <c r="H53" s="80" t="str">
        <f aca="false">IF(Spaces!B22="","",N(Spaces!L22)+N(Spaces!M22)+N(Spaces!N22))</f>
        <v/>
      </c>
    </row>
    <row r="54" customFormat="false" ht="15" hidden="false" customHeight="false" outlineLevel="0" collapsed="false">
      <c r="B54" s="58" t="str">
        <f aca="false">IF(Spaces!B23="","",Spaces!B23)</f>
        <v/>
      </c>
      <c r="C54" s="58" t="str">
        <f aca="false">IF(Spaces!B23="","",Spaces!A23)</f>
        <v/>
      </c>
      <c r="D54" s="78" t="str">
        <f aca="false">IF(Spaces!B23="","",Spaces!Q23)</f>
        <v/>
      </c>
      <c r="E54" s="78" t="str">
        <f aca="false">IF(Spaces!B23="","",Spaces!S23)</f>
        <v/>
      </c>
      <c r="F54" s="78" t="str">
        <f aca="false">IF(Spaces!B23="","",SUMIF('Fixture Inventory'!$B$6:$B$405,Spaces!B23,'Fixture Inventory'!$AF$6:$AF$405))</f>
        <v/>
      </c>
      <c r="G54" s="79" t="str">
        <f aca="false">IF(OR(Spaces!B23="",RATE=""),"",SUMIF('Fixture Inventory'!$B$6:$B$405,Spaces!B23,'Fixture Inventory'!$AH$6:$AH$405))</f>
        <v/>
      </c>
      <c r="H54" s="80" t="str">
        <f aca="false">IF(Spaces!B23="","",N(Spaces!L23)+N(Spaces!M23)+N(Spaces!N23))</f>
        <v/>
      </c>
    </row>
    <row r="55" customFormat="false" ht="15" hidden="false" customHeight="false" outlineLevel="0" collapsed="false">
      <c r="B55" s="58" t="str">
        <f aca="false">IF(Spaces!B24="","",Spaces!B24)</f>
        <v/>
      </c>
      <c r="C55" s="58" t="str">
        <f aca="false">IF(Spaces!B24="","",Spaces!A24)</f>
        <v/>
      </c>
      <c r="D55" s="78" t="str">
        <f aca="false">IF(Spaces!B24="","",Spaces!Q24)</f>
        <v/>
      </c>
      <c r="E55" s="78" t="str">
        <f aca="false">IF(Spaces!B24="","",Spaces!S24)</f>
        <v/>
      </c>
      <c r="F55" s="78" t="str">
        <f aca="false">IF(Spaces!B24="","",SUMIF('Fixture Inventory'!$B$6:$B$405,Spaces!B24,'Fixture Inventory'!$AF$6:$AF$405))</f>
        <v/>
      </c>
      <c r="G55" s="79" t="str">
        <f aca="false">IF(OR(Spaces!B24="",RATE=""),"",SUMIF('Fixture Inventory'!$B$6:$B$405,Spaces!B24,'Fixture Inventory'!$AH$6:$AH$405))</f>
        <v/>
      </c>
      <c r="H55" s="80" t="str">
        <f aca="false">IF(Spaces!B24="","",N(Spaces!L24)+N(Spaces!M24)+N(Spaces!N24))</f>
        <v/>
      </c>
    </row>
    <row r="56" customFormat="false" ht="15" hidden="false" customHeight="false" outlineLevel="0" collapsed="false">
      <c r="B56" s="58" t="str">
        <f aca="false">IF(Spaces!B25="","",Spaces!B25)</f>
        <v/>
      </c>
      <c r="C56" s="58" t="str">
        <f aca="false">IF(Spaces!B25="","",Spaces!A25)</f>
        <v/>
      </c>
      <c r="D56" s="78" t="str">
        <f aca="false">IF(Spaces!B25="","",Spaces!Q25)</f>
        <v/>
      </c>
      <c r="E56" s="78" t="str">
        <f aca="false">IF(Spaces!B25="","",Spaces!S25)</f>
        <v/>
      </c>
      <c r="F56" s="78" t="str">
        <f aca="false">IF(Spaces!B25="","",SUMIF('Fixture Inventory'!$B$6:$B$405,Spaces!B25,'Fixture Inventory'!$AF$6:$AF$405))</f>
        <v/>
      </c>
      <c r="G56" s="79" t="str">
        <f aca="false">IF(OR(Spaces!B25="",RATE=""),"",SUMIF('Fixture Inventory'!$B$6:$B$405,Spaces!B25,'Fixture Inventory'!$AH$6:$AH$405))</f>
        <v/>
      </c>
      <c r="H56" s="80" t="str">
        <f aca="false">IF(Spaces!B25="","",N(Spaces!L25)+N(Spaces!M25)+N(Spaces!N25))</f>
        <v/>
      </c>
    </row>
    <row r="57" customFormat="false" ht="15" hidden="false" customHeight="false" outlineLevel="0" collapsed="false">
      <c r="B57" s="58" t="str">
        <f aca="false">IF(Spaces!B26="","",Spaces!B26)</f>
        <v/>
      </c>
      <c r="C57" s="58" t="str">
        <f aca="false">IF(Spaces!B26="","",Spaces!A26)</f>
        <v/>
      </c>
      <c r="D57" s="78" t="str">
        <f aca="false">IF(Spaces!B26="","",Spaces!Q26)</f>
        <v/>
      </c>
      <c r="E57" s="78" t="str">
        <f aca="false">IF(Spaces!B26="","",Spaces!S26)</f>
        <v/>
      </c>
      <c r="F57" s="78" t="str">
        <f aca="false">IF(Spaces!B26="","",SUMIF('Fixture Inventory'!$B$6:$B$405,Spaces!B26,'Fixture Inventory'!$AF$6:$AF$405))</f>
        <v/>
      </c>
      <c r="G57" s="79" t="str">
        <f aca="false">IF(OR(Spaces!B26="",RATE=""),"",SUMIF('Fixture Inventory'!$B$6:$B$405,Spaces!B26,'Fixture Inventory'!$AH$6:$AH$405))</f>
        <v/>
      </c>
      <c r="H57" s="80" t="str">
        <f aca="false">IF(Spaces!B26="","",N(Spaces!L26)+N(Spaces!M26)+N(Spaces!N26))</f>
        <v/>
      </c>
    </row>
    <row r="58" customFormat="false" ht="15" hidden="false" customHeight="false" outlineLevel="0" collapsed="false">
      <c r="B58" s="58" t="str">
        <f aca="false">IF(Spaces!B27="","",Spaces!B27)</f>
        <v/>
      </c>
      <c r="C58" s="58" t="str">
        <f aca="false">IF(Spaces!B27="","",Spaces!A27)</f>
        <v/>
      </c>
      <c r="D58" s="78" t="str">
        <f aca="false">IF(Spaces!B27="","",Spaces!Q27)</f>
        <v/>
      </c>
      <c r="E58" s="78" t="str">
        <f aca="false">IF(Spaces!B27="","",Spaces!S27)</f>
        <v/>
      </c>
      <c r="F58" s="78" t="str">
        <f aca="false">IF(Spaces!B27="","",SUMIF('Fixture Inventory'!$B$6:$B$405,Spaces!B27,'Fixture Inventory'!$AF$6:$AF$405))</f>
        <v/>
      </c>
      <c r="G58" s="79" t="str">
        <f aca="false">IF(OR(Spaces!B27="",RATE=""),"",SUMIF('Fixture Inventory'!$B$6:$B$405,Spaces!B27,'Fixture Inventory'!$AH$6:$AH$405))</f>
        <v/>
      </c>
      <c r="H58" s="80" t="str">
        <f aca="false">IF(Spaces!B27="","",N(Spaces!L27)+N(Spaces!M27)+N(Spaces!N27))</f>
        <v/>
      </c>
    </row>
    <row r="59" customFormat="false" ht="15" hidden="false" customHeight="false" outlineLevel="0" collapsed="false">
      <c r="B59" s="58" t="str">
        <f aca="false">IF(Spaces!B28="","",Spaces!B28)</f>
        <v/>
      </c>
      <c r="C59" s="58" t="str">
        <f aca="false">IF(Spaces!B28="","",Spaces!A28)</f>
        <v/>
      </c>
      <c r="D59" s="78" t="str">
        <f aca="false">IF(Spaces!B28="","",Spaces!Q28)</f>
        <v/>
      </c>
      <c r="E59" s="78" t="str">
        <f aca="false">IF(Spaces!B28="","",Spaces!S28)</f>
        <v/>
      </c>
      <c r="F59" s="78" t="str">
        <f aca="false">IF(Spaces!B28="","",SUMIF('Fixture Inventory'!$B$6:$B$405,Spaces!B28,'Fixture Inventory'!$AF$6:$AF$405))</f>
        <v/>
      </c>
      <c r="G59" s="79" t="str">
        <f aca="false">IF(OR(Spaces!B28="",RATE=""),"",SUMIF('Fixture Inventory'!$B$6:$B$405,Spaces!B28,'Fixture Inventory'!$AH$6:$AH$405))</f>
        <v/>
      </c>
      <c r="H59" s="80" t="str">
        <f aca="false">IF(Spaces!B28="","",N(Spaces!L28)+N(Spaces!M28)+N(Spaces!N28))</f>
        <v/>
      </c>
    </row>
    <row r="60" customFormat="false" ht="15" hidden="false" customHeight="false" outlineLevel="0" collapsed="false">
      <c r="B60" s="58" t="str">
        <f aca="false">IF(Spaces!B29="","",Spaces!B29)</f>
        <v/>
      </c>
      <c r="C60" s="58" t="str">
        <f aca="false">IF(Spaces!B29="","",Spaces!A29)</f>
        <v/>
      </c>
      <c r="D60" s="78" t="str">
        <f aca="false">IF(Spaces!B29="","",Spaces!Q29)</f>
        <v/>
      </c>
      <c r="E60" s="78" t="str">
        <f aca="false">IF(Spaces!B29="","",Spaces!S29)</f>
        <v/>
      </c>
      <c r="F60" s="78" t="str">
        <f aca="false">IF(Spaces!B29="","",SUMIF('Fixture Inventory'!$B$6:$B$405,Spaces!B29,'Fixture Inventory'!$AF$6:$AF$405))</f>
        <v/>
      </c>
      <c r="G60" s="79" t="str">
        <f aca="false">IF(OR(Spaces!B29="",RATE=""),"",SUMIF('Fixture Inventory'!$B$6:$B$405,Spaces!B29,'Fixture Inventory'!$AH$6:$AH$405))</f>
        <v/>
      </c>
      <c r="H60" s="80" t="str">
        <f aca="false">IF(Spaces!B29="","",N(Spaces!L29)+N(Spaces!M29)+N(Spaces!N29))</f>
        <v/>
      </c>
    </row>
    <row r="61" customFormat="false" ht="15" hidden="false" customHeight="false" outlineLevel="0" collapsed="false">
      <c r="B61" s="58" t="str">
        <f aca="false">IF(Spaces!B30="","",Spaces!B30)</f>
        <v/>
      </c>
      <c r="C61" s="58" t="str">
        <f aca="false">IF(Spaces!B30="","",Spaces!A30)</f>
        <v/>
      </c>
      <c r="D61" s="78" t="str">
        <f aca="false">IF(Spaces!B30="","",Spaces!Q30)</f>
        <v/>
      </c>
      <c r="E61" s="78" t="str">
        <f aca="false">IF(Spaces!B30="","",Spaces!S30)</f>
        <v/>
      </c>
      <c r="F61" s="78" t="str">
        <f aca="false">IF(Spaces!B30="","",SUMIF('Fixture Inventory'!$B$6:$B$405,Spaces!B30,'Fixture Inventory'!$AF$6:$AF$405))</f>
        <v/>
      </c>
      <c r="G61" s="79" t="str">
        <f aca="false">IF(OR(Spaces!B30="",RATE=""),"",SUMIF('Fixture Inventory'!$B$6:$B$405,Spaces!B30,'Fixture Inventory'!$AH$6:$AH$405))</f>
        <v/>
      </c>
      <c r="H61" s="80" t="str">
        <f aca="false">IF(Spaces!B30="","",N(Spaces!L30)+N(Spaces!M30)+N(Spaces!N30))</f>
        <v/>
      </c>
    </row>
    <row r="62" customFormat="false" ht="15" hidden="false" customHeight="false" outlineLevel="0" collapsed="false">
      <c r="B62" s="58" t="str">
        <f aca="false">IF(Spaces!B31="","",Spaces!B31)</f>
        <v/>
      </c>
      <c r="C62" s="58" t="str">
        <f aca="false">IF(Spaces!B31="","",Spaces!A31)</f>
        <v/>
      </c>
      <c r="D62" s="78" t="str">
        <f aca="false">IF(Spaces!B31="","",Spaces!Q31)</f>
        <v/>
      </c>
      <c r="E62" s="78" t="str">
        <f aca="false">IF(Spaces!B31="","",Spaces!S31)</f>
        <v/>
      </c>
      <c r="F62" s="78" t="str">
        <f aca="false">IF(Spaces!B31="","",SUMIF('Fixture Inventory'!$B$6:$B$405,Spaces!B31,'Fixture Inventory'!$AF$6:$AF$405))</f>
        <v/>
      </c>
      <c r="G62" s="79" t="str">
        <f aca="false">IF(OR(Spaces!B31="",RATE=""),"",SUMIF('Fixture Inventory'!$B$6:$B$405,Spaces!B31,'Fixture Inventory'!$AH$6:$AH$405))</f>
        <v/>
      </c>
      <c r="H62" s="80" t="str">
        <f aca="false">IF(Spaces!B31="","",N(Spaces!L31)+N(Spaces!M31)+N(Spaces!N31))</f>
        <v/>
      </c>
    </row>
    <row r="63" customFormat="false" ht="15" hidden="false" customHeight="false" outlineLevel="0" collapsed="false">
      <c r="B63" s="58" t="str">
        <f aca="false">IF(Spaces!B32="","",Spaces!B32)</f>
        <v/>
      </c>
      <c r="C63" s="58" t="str">
        <f aca="false">IF(Spaces!B32="","",Spaces!A32)</f>
        <v/>
      </c>
      <c r="D63" s="78" t="str">
        <f aca="false">IF(Spaces!B32="","",Spaces!Q32)</f>
        <v/>
      </c>
      <c r="E63" s="78" t="str">
        <f aca="false">IF(Spaces!B32="","",Spaces!S32)</f>
        <v/>
      </c>
      <c r="F63" s="78" t="str">
        <f aca="false">IF(Spaces!B32="","",SUMIF('Fixture Inventory'!$B$6:$B$405,Spaces!B32,'Fixture Inventory'!$AF$6:$AF$405))</f>
        <v/>
      </c>
      <c r="G63" s="79" t="str">
        <f aca="false">IF(OR(Spaces!B32="",RATE=""),"",SUMIF('Fixture Inventory'!$B$6:$B$405,Spaces!B32,'Fixture Inventory'!$AH$6:$AH$405))</f>
        <v/>
      </c>
      <c r="H63" s="80" t="str">
        <f aca="false">IF(Spaces!B32="","",N(Spaces!L32)+N(Spaces!M32)+N(Spaces!N32))</f>
        <v/>
      </c>
    </row>
    <row r="64" customFormat="false" ht="15" hidden="false" customHeight="false" outlineLevel="0" collapsed="false">
      <c r="B64" s="58" t="str">
        <f aca="false">IF(Spaces!B33="","",Spaces!B33)</f>
        <v/>
      </c>
      <c r="C64" s="58" t="str">
        <f aca="false">IF(Spaces!B33="","",Spaces!A33)</f>
        <v/>
      </c>
      <c r="D64" s="78" t="str">
        <f aca="false">IF(Spaces!B33="","",Spaces!Q33)</f>
        <v/>
      </c>
      <c r="E64" s="78" t="str">
        <f aca="false">IF(Spaces!B33="","",Spaces!S33)</f>
        <v/>
      </c>
      <c r="F64" s="78" t="str">
        <f aca="false">IF(Spaces!B33="","",SUMIF('Fixture Inventory'!$B$6:$B$405,Spaces!B33,'Fixture Inventory'!$AF$6:$AF$405))</f>
        <v/>
      </c>
      <c r="G64" s="79" t="str">
        <f aca="false">IF(OR(Spaces!B33="",RATE=""),"",SUMIF('Fixture Inventory'!$B$6:$B$405,Spaces!B33,'Fixture Inventory'!$AH$6:$AH$405))</f>
        <v/>
      </c>
      <c r="H64" s="80" t="str">
        <f aca="false">IF(Spaces!B33="","",N(Spaces!L33)+N(Spaces!M33)+N(Spaces!N33))</f>
        <v/>
      </c>
    </row>
    <row r="65" customFormat="false" ht="15" hidden="false" customHeight="false" outlineLevel="0" collapsed="false">
      <c r="B65" s="58" t="str">
        <f aca="false">IF(Spaces!B34="","",Spaces!B34)</f>
        <v/>
      </c>
      <c r="C65" s="58" t="str">
        <f aca="false">IF(Spaces!B34="","",Spaces!A34)</f>
        <v/>
      </c>
      <c r="D65" s="78" t="str">
        <f aca="false">IF(Spaces!B34="","",Spaces!Q34)</f>
        <v/>
      </c>
      <c r="E65" s="78" t="str">
        <f aca="false">IF(Spaces!B34="","",Spaces!S34)</f>
        <v/>
      </c>
      <c r="F65" s="78" t="str">
        <f aca="false">IF(Spaces!B34="","",SUMIF('Fixture Inventory'!$B$6:$B$405,Spaces!B34,'Fixture Inventory'!$AF$6:$AF$405))</f>
        <v/>
      </c>
      <c r="G65" s="79" t="str">
        <f aca="false">IF(OR(Spaces!B34="",RATE=""),"",SUMIF('Fixture Inventory'!$B$6:$B$405,Spaces!B34,'Fixture Inventory'!$AH$6:$AH$405))</f>
        <v/>
      </c>
      <c r="H65" s="80" t="str">
        <f aca="false">IF(Spaces!B34="","",N(Spaces!L34)+N(Spaces!M34)+N(Spaces!N34))</f>
        <v/>
      </c>
    </row>
    <row r="66" customFormat="false" ht="15" hidden="false" customHeight="false" outlineLevel="0" collapsed="false">
      <c r="B66" s="58" t="str">
        <f aca="false">IF(Spaces!B35="","",Spaces!B35)</f>
        <v/>
      </c>
      <c r="C66" s="58" t="str">
        <f aca="false">IF(Spaces!B35="","",Spaces!A35)</f>
        <v/>
      </c>
      <c r="D66" s="78" t="str">
        <f aca="false">IF(Spaces!B35="","",Spaces!Q35)</f>
        <v/>
      </c>
      <c r="E66" s="78" t="str">
        <f aca="false">IF(Spaces!B35="","",Spaces!S35)</f>
        <v/>
      </c>
      <c r="F66" s="78" t="str">
        <f aca="false">IF(Spaces!B35="","",SUMIF('Fixture Inventory'!$B$6:$B$405,Spaces!B35,'Fixture Inventory'!$AF$6:$AF$405))</f>
        <v/>
      </c>
      <c r="G66" s="79" t="str">
        <f aca="false">IF(OR(Spaces!B35="",RATE=""),"",SUMIF('Fixture Inventory'!$B$6:$B$405,Spaces!B35,'Fixture Inventory'!$AH$6:$AH$405))</f>
        <v/>
      </c>
      <c r="H66" s="80" t="str">
        <f aca="false">IF(Spaces!B35="","",N(Spaces!L35)+N(Spaces!M35)+N(Spaces!N35))</f>
        <v/>
      </c>
    </row>
    <row r="67" customFormat="false" ht="15" hidden="false" customHeight="false" outlineLevel="0" collapsed="false">
      <c r="B67" s="58" t="str">
        <f aca="false">IF(Spaces!B36="","",Spaces!B36)</f>
        <v/>
      </c>
      <c r="C67" s="58" t="str">
        <f aca="false">IF(Spaces!B36="","",Spaces!A36)</f>
        <v/>
      </c>
      <c r="D67" s="78" t="str">
        <f aca="false">IF(Spaces!B36="","",Spaces!Q36)</f>
        <v/>
      </c>
      <c r="E67" s="78" t="str">
        <f aca="false">IF(Spaces!B36="","",Spaces!S36)</f>
        <v/>
      </c>
      <c r="F67" s="78" t="str">
        <f aca="false">IF(Spaces!B36="","",SUMIF('Fixture Inventory'!$B$6:$B$405,Spaces!B36,'Fixture Inventory'!$AF$6:$AF$405))</f>
        <v/>
      </c>
      <c r="G67" s="79" t="str">
        <f aca="false">IF(OR(Spaces!B36="",RATE=""),"",SUMIF('Fixture Inventory'!$B$6:$B$405,Spaces!B36,'Fixture Inventory'!$AH$6:$AH$405))</f>
        <v/>
      </c>
      <c r="H67" s="80" t="str">
        <f aca="false">IF(Spaces!B36="","",N(Spaces!L36)+N(Spaces!M36)+N(Spaces!N36))</f>
        <v/>
      </c>
    </row>
    <row r="68" customFormat="false" ht="15" hidden="false" customHeight="false" outlineLevel="0" collapsed="false">
      <c r="B68" s="58" t="str">
        <f aca="false">IF(Spaces!B37="","",Spaces!B37)</f>
        <v/>
      </c>
      <c r="C68" s="58" t="str">
        <f aca="false">IF(Spaces!B37="","",Spaces!A37)</f>
        <v/>
      </c>
      <c r="D68" s="78" t="str">
        <f aca="false">IF(Spaces!B37="","",Spaces!Q37)</f>
        <v/>
      </c>
      <c r="E68" s="78" t="str">
        <f aca="false">IF(Spaces!B37="","",Spaces!S37)</f>
        <v/>
      </c>
      <c r="F68" s="78" t="str">
        <f aca="false">IF(Spaces!B37="","",SUMIF('Fixture Inventory'!$B$6:$B$405,Spaces!B37,'Fixture Inventory'!$AF$6:$AF$405))</f>
        <v/>
      </c>
      <c r="G68" s="79" t="str">
        <f aca="false">IF(OR(Spaces!B37="",RATE=""),"",SUMIF('Fixture Inventory'!$B$6:$B$405,Spaces!B37,'Fixture Inventory'!$AH$6:$AH$405))</f>
        <v/>
      </c>
      <c r="H68" s="80" t="str">
        <f aca="false">IF(Spaces!B37="","",N(Spaces!L37)+N(Spaces!M37)+N(Spaces!N37))</f>
        <v/>
      </c>
    </row>
    <row r="69" customFormat="false" ht="15" hidden="false" customHeight="false" outlineLevel="0" collapsed="false">
      <c r="B69" s="58" t="str">
        <f aca="false">IF(Spaces!B38="","",Spaces!B38)</f>
        <v/>
      </c>
      <c r="C69" s="58" t="str">
        <f aca="false">IF(Spaces!B38="","",Spaces!A38)</f>
        <v/>
      </c>
      <c r="D69" s="78" t="str">
        <f aca="false">IF(Spaces!B38="","",Spaces!Q38)</f>
        <v/>
      </c>
      <c r="E69" s="78" t="str">
        <f aca="false">IF(Spaces!B38="","",Spaces!S38)</f>
        <v/>
      </c>
      <c r="F69" s="78" t="str">
        <f aca="false">IF(Spaces!B38="","",SUMIF('Fixture Inventory'!$B$6:$B$405,Spaces!B38,'Fixture Inventory'!$AF$6:$AF$405))</f>
        <v/>
      </c>
      <c r="G69" s="79" t="str">
        <f aca="false">IF(OR(Spaces!B38="",RATE=""),"",SUMIF('Fixture Inventory'!$B$6:$B$405,Spaces!B38,'Fixture Inventory'!$AH$6:$AH$405))</f>
        <v/>
      </c>
      <c r="H69" s="80" t="str">
        <f aca="false">IF(Spaces!B38="","",N(Spaces!L38)+N(Spaces!M38)+N(Spaces!N38))</f>
        <v/>
      </c>
    </row>
    <row r="70" customFormat="false" ht="15" hidden="false" customHeight="false" outlineLevel="0" collapsed="false">
      <c r="B70" s="58" t="str">
        <f aca="false">IF(Spaces!B39="","",Spaces!B39)</f>
        <v/>
      </c>
      <c r="C70" s="58" t="str">
        <f aca="false">IF(Spaces!B39="","",Spaces!A39)</f>
        <v/>
      </c>
      <c r="D70" s="78" t="str">
        <f aca="false">IF(Spaces!B39="","",Spaces!Q39)</f>
        <v/>
      </c>
      <c r="E70" s="78" t="str">
        <f aca="false">IF(Spaces!B39="","",Spaces!S39)</f>
        <v/>
      </c>
      <c r="F70" s="78" t="str">
        <f aca="false">IF(Spaces!B39="","",SUMIF('Fixture Inventory'!$B$6:$B$405,Spaces!B39,'Fixture Inventory'!$AF$6:$AF$405))</f>
        <v/>
      </c>
      <c r="G70" s="79" t="str">
        <f aca="false">IF(OR(Spaces!B39="",RATE=""),"",SUMIF('Fixture Inventory'!$B$6:$B$405,Spaces!B39,'Fixture Inventory'!$AH$6:$AH$405))</f>
        <v/>
      </c>
      <c r="H70" s="80" t="str">
        <f aca="false">IF(Spaces!B39="","",N(Spaces!L39)+N(Spaces!M39)+N(Spaces!N39))</f>
        <v/>
      </c>
    </row>
    <row r="71" customFormat="false" ht="15" hidden="false" customHeight="false" outlineLevel="0" collapsed="false">
      <c r="B71" s="58" t="str">
        <f aca="false">IF(Spaces!B40="","",Spaces!B40)</f>
        <v/>
      </c>
      <c r="C71" s="58" t="str">
        <f aca="false">IF(Spaces!B40="","",Spaces!A40)</f>
        <v/>
      </c>
      <c r="D71" s="78" t="str">
        <f aca="false">IF(Spaces!B40="","",Spaces!Q40)</f>
        <v/>
      </c>
      <c r="E71" s="78" t="str">
        <f aca="false">IF(Spaces!B40="","",Spaces!S40)</f>
        <v/>
      </c>
      <c r="F71" s="78" t="str">
        <f aca="false">IF(Spaces!B40="","",SUMIF('Fixture Inventory'!$B$6:$B$405,Spaces!B40,'Fixture Inventory'!$AF$6:$AF$405))</f>
        <v/>
      </c>
      <c r="G71" s="79" t="str">
        <f aca="false">IF(OR(Spaces!B40="",RATE=""),"",SUMIF('Fixture Inventory'!$B$6:$B$405,Spaces!B40,'Fixture Inventory'!$AH$6:$AH$405))</f>
        <v/>
      </c>
      <c r="H71" s="80" t="str">
        <f aca="false">IF(Spaces!B40="","",N(Spaces!L40)+N(Spaces!M40)+N(Spaces!N40))</f>
        <v/>
      </c>
    </row>
    <row r="72" customFormat="false" ht="15" hidden="false" customHeight="false" outlineLevel="0" collapsed="false">
      <c r="B72" s="58" t="str">
        <f aca="false">IF(Spaces!B41="","",Spaces!B41)</f>
        <v/>
      </c>
      <c r="C72" s="58" t="str">
        <f aca="false">IF(Spaces!B41="","",Spaces!A41)</f>
        <v/>
      </c>
      <c r="D72" s="78" t="str">
        <f aca="false">IF(Spaces!B41="","",Spaces!Q41)</f>
        <v/>
      </c>
      <c r="E72" s="78" t="str">
        <f aca="false">IF(Spaces!B41="","",Spaces!S41)</f>
        <v/>
      </c>
      <c r="F72" s="78" t="str">
        <f aca="false">IF(Spaces!B41="","",SUMIF('Fixture Inventory'!$B$6:$B$405,Spaces!B41,'Fixture Inventory'!$AF$6:$AF$405))</f>
        <v/>
      </c>
      <c r="G72" s="79" t="str">
        <f aca="false">IF(OR(Spaces!B41="",RATE=""),"",SUMIF('Fixture Inventory'!$B$6:$B$405,Spaces!B41,'Fixture Inventory'!$AH$6:$AH$405))</f>
        <v/>
      </c>
      <c r="H72" s="80" t="str">
        <f aca="false">IF(Spaces!B41="","",N(Spaces!L41)+N(Spaces!M41)+N(Spaces!N41))</f>
        <v/>
      </c>
    </row>
    <row r="73" customFormat="false" ht="15" hidden="false" customHeight="false" outlineLevel="0" collapsed="false">
      <c r="B73" s="58" t="str">
        <f aca="false">IF(Spaces!B42="","",Spaces!B42)</f>
        <v/>
      </c>
      <c r="C73" s="58" t="str">
        <f aca="false">IF(Spaces!B42="","",Spaces!A42)</f>
        <v/>
      </c>
      <c r="D73" s="78" t="str">
        <f aca="false">IF(Spaces!B42="","",Spaces!Q42)</f>
        <v/>
      </c>
      <c r="E73" s="78" t="str">
        <f aca="false">IF(Spaces!B42="","",Spaces!S42)</f>
        <v/>
      </c>
      <c r="F73" s="78" t="str">
        <f aca="false">IF(Spaces!B42="","",SUMIF('Fixture Inventory'!$B$6:$B$405,Spaces!B42,'Fixture Inventory'!$AF$6:$AF$405))</f>
        <v/>
      </c>
      <c r="G73" s="79" t="str">
        <f aca="false">IF(OR(Spaces!B42="",RATE=""),"",SUMIF('Fixture Inventory'!$B$6:$B$405,Spaces!B42,'Fixture Inventory'!$AH$6:$AH$405))</f>
        <v/>
      </c>
      <c r="H73" s="80" t="str">
        <f aca="false">IF(Spaces!B42="","",N(Spaces!L42)+N(Spaces!M42)+N(Spaces!N42))</f>
        <v/>
      </c>
    </row>
    <row r="74" customFormat="false" ht="15" hidden="false" customHeight="false" outlineLevel="0" collapsed="false">
      <c r="B74" s="58" t="str">
        <f aca="false">IF(Spaces!B43="","",Spaces!B43)</f>
        <v/>
      </c>
      <c r="C74" s="58" t="str">
        <f aca="false">IF(Spaces!B43="","",Spaces!A43)</f>
        <v/>
      </c>
      <c r="D74" s="78" t="str">
        <f aca="false">IF(Spaces!B43="","",Spaces!Q43)</f>
        <v/>
      </c>
      <c r="E74" s="78" t="str">
        <f aca="false">IF(Spaces!B43="","",Spaces!S43)</f>
        <v/>
      </c>
      <c r="F74" s="78" t="str">
        <f aca="false">IF(Spaces!B43="","",SUMIF('Fixture Inventory'!$B$6:$B$405,Spaces!B43,'Fixture Inventory'!$AF$6:$AF$405))</f>
        <v/>
      </c>
      <c r="G74" s="79" t="str">
        <f aca="false">IF(OR(Spaces!B43="",RATE=""),"",SUMIF('Fixture Inventory'!$B$6:$B$405,Spaces!B43,'Fixture Inventory'!$AH$6:$AH$405))</f>
        <v/>
      </c>
      <c r="H74" s="80" t="str">
        <f aca="false">IF(Spaces!B43="","",N(Spaces!L43)+N(Spaces!M43)+N(Spaces!N43))</f>
        <v/>
      </c>
    </row>
    <row r="75" customFormat="false" ht="15" hidden="false" customHeight="false" outlineLevel="0" collapsed="false">
      <c r="B75" s="58" t="str">
        <f aca="false">IF(Spaces!B44="","",Spaces!B44)</f>
        <v/>
      </c>
      <c r="C75" s="58" t="str">
        <f aca="false">IF(Spaces!B44="","",Spaces!A44)</f>
        <v/>
      </c>
      <c r="D75" s="78" t="str">
        <f aca="false">IF(Spaces!B44="","",Spaces!Q44)</f>
        <v/>
      </c>
      <c r="E75" s="78" t="str">
        <f aca="false">IF(Spaces!B44="","",Spaces!S44)</f>
        <v/>
      </c>
      <c r="F75" s="78" t="str">
        <f aca="false">IF(Spaces!B44="","",SUMIF('Fixture Inventory'!$B$6:$B$405,Spaces!B44,'Fixture Inventory'!$AF$6:$AF$405))</f>
        <v/>
      </c>
      <c r="G75" s="79" t="str">
        <f aca="false">IF(OR(Spaces!B44="",RATE=""),"",SUMIF('Fixture Inventory'!$B$6:$B$405,Spaces!B44,'Fixture Inventory'!$AH$6:$AH$405))</f>
        <v/>
      </c>
      <c r="H75" s="80" t="str">
        <f aca="false">IF(Spaces!B44="","",N(Spaces!L44)+N(Spaces!M44)+N(Spaces!N44))</f>
        <v/>
      </c>
    </row>
    <row r="76" customFormat="false" ht="15" hidden="false" customHeight="false" outlineLevel="0" collapsed="false">
      <c r="B76" s="58" t="str">
        <f aca="false">IF(Spaces!B45="","",Spaces!B45)</f>
        <v/>
      </c>
      <c r="C76" s="58" t="str">
        <f aca="false">IF(Spaces!B45="","",Spaces!A45)</f>
        <v/>
      </c>
      <c r="D76" s="78" t="str">
        <f aca="false">IF(Spaces!B45="","",Spaces!Q45)</f>
        <v/>
      </c>
      <c r="E76" s="78" t="str">
        <f aca="false">IF(Spaces!B45="","",Spaces!S45)</f>
        <v/>
      </c>
      <c r="F76" s="78" t="str">
        <f aca="false">IF(Spaces!B45="","",SUMIF('Fixture Inventory'!$B$6:$B$405,Spaces!B45,'Fixture Inventory'!$AF$6:$AF$405))</f>
        <v/>
      </c>
      <c r="G76" s="79" t="str">
        <f aca="false">IF(OR(Spaces!B45="",RATE=""),"",SUMIF('Fixture Inventory'!$B$6:$B$405,Spaces!B45,'Fixture Inventory'!$AH$6:$AH$405))</f>
        <v/>
      </c>
      <c r="H76" s="80" t="str">
        <f aca="false">IF(Spaces!B45="","",N(Spaces!L45)+N(Spaces!M45)+N(Spaces!N45))</f>
        <v/>
      </c>
    </row>
    <row r="77" customFormat="false" ht="15" hidden="false" customHeight="false" outlineLevel="0" collapsed="false">
      <c r="B77" s="58" t="str">
        <f aca="false">IF(Spaces!B46="","",Spaces!B46)</f>
        <v/>
      </c>
      <c r="C77" s="58" t="str">
        <f aca="false">IF(Spaces!B46="","",Spaces!A46)</f>
        <v/>
      </c>
      <c r="D77" s="78" t="str">
        <f aca="false">IF(Spaces!B46="","",Spaces!Q46)</f>
        <v/>
      </c>
      <c r="E77" s="78" t="str">
        <f aca="false">IF(Spaces!B46="","",Spaces!S46)</f>
        <v/>
      </c>
      <c r="F77" s="78" t="str">
        <f aca="false">IF(Spaces!B46="","",SUMIF('Fixture Inventory'!$B$6:$B$405,Spaces!B46,'Fixture Inventory'!$AF$6:$AF$405))</f>
        <v/>
      </c>
      <c r="G77" s="79" t="str">
        <f aca="false">IF(OR(Spaces!B46="",RATE=""),"",SUMIF('Fixture Inventory'!$B$6:$B$405,Spaces!B46,'Fixture Inventory'!$AH$6:$AH$405))</f>
        <v/>
      </c>
      <c r="H77" s="80" t="str">
        <f aca="false">IF(Spaces!B46="","",N(Spaces!L46)+N(Spaces!M46)+N(Spaces!N46))</f>
        <v/>
      </c>
    </row>
    <row r="78" customFormat="false" ht="15" hidden="false" customHeight="false" outlineLevel="0" collapsed="false">
      <c r="B78" s="58" t="str">
        <f aca="false">IF(Spaces!B47="","",Spaces!B47)</f>
        <v/>
      </c>
      <c r="C78" s="58" t="str">
        <f aca="false">IF(Spaces!B47="","",Spaces!A47)</f>
        <v/>
      </c>
      <c r="D78" s="78" t="str">
        <f aca="false">IF(Spaces!B47="","",Spaces!Q47)</f>
        <v/>
      </c>
      <c r="E78" s="78" t="str">
        <f aca="false">IF(Spaces!B47="","",Spaces!S47)</f>
        <v/>
      </c>
      <c r="F78" s="78" t="str">
        <f aca="false">IF(Spaces!B47="","",SUMIF('Fixture Inventory'!$B$6:$B$405,Spaces!B47,'Fixture Inventory'!$AF$6:$AF$405))</f>
        <v/>
      </c>
      <c r="G78" s="79" t="str">
        <f aca="false">IF(OR(Spaces!B47="",RATE=""),"",SUMIF('Fixture Inventory'!$B$6:$B$405,Spaces!B47,'Fixture Inventory'!$AH$6:$AH$405))</f>
        <v/>
      </c>
      <c r="H78" s="80" t="str">
        <f aca="false">IF(Spaces!B47="","",N(Spaces!L47)+N(Spaces!M47)+N(Spaces!N47))</f>
        <v/>
      </c>
    </row>
    <row r="79" customFormat="false" ht="15" hidden="false" customHeight="false" outlineLevel="0" collapsed="false">
      <c r="B79" s="58" t="str">
        <f aca="false">IF(Spaces!B48="","",Spaces!B48)</f>
        <v/>
      </c>
      <c r="C79" s="58" t="str">
        <f aca="false">IF(Spaces!B48="","",Spaces!A48)</f>
        <v/>
      </c>
      <c r="D79" s="78" t="str">
        <f aca="false">IF(Spaces!B48="","",Spaces!Q48)</f>
        <v/>
      </c>
      <c r="E79" s="78" t="str">
        <f aca="false">IF(Spaces!B48="","",Spaces!S48)</f>
        <v/>
      </c>
      <c r="F79" s="78" t="str">
        <f aca="false">IF(Spaces!B48="","",SUMIF('Fixture Inventory'!$B$6:$B$405,Spaces!B48,'Fixture Inventory'!$AF$6:$AF$405))</f>
        <v/>
      </c>
      <c r="G79" s="79" t="str">
        <f aca="false">IF(OR(Spaces!B48="",RATE=""),"",SUMIF('Fixture Inventory'!$B$6:$B$405,Spaces!B48,'Fixture Inventory'!$AH$6:$AH$405))</f>
        <v/>
      </c>
      <c r="H79" s="80" t="str">
        <f aca="false">IF(Spaces!B48="","",N(Spaces!L48)+N(Spaces!M48)+N(Spaces!N48))</f>
        <v/>
      </c>
    </row>
    <row r="80" customFormat="false" ht="15" hidden="false" customHeight="false" outlineLevel="0" collapsed="false">
      <c r="B80" s="58" t="str">
        <f aca="false">IF(Spaces!B49="","",Spaces!B49)</f>
        <v/>
      </c>
      <c r="C80" s="58" t="str">
        <f aca="false">IF(Spaces!B49="","",Spaces!A49)</f>
        <v/>
      </c>
      <c r="D80" s="78" t="str">
        <f aca="false">IF(Spaces!B49="","",Spaces!Q49)</f>
        <v/>
      </c>
      <c r="E80" s="78" t="str">
        <f aca="false">IF(Spaces!B49="","",Spaces!S49)</f>
        <v/>
      </c>
      <c r="F80" s="78" t="str">
        <f aca="false">IF(Spaces!B49="","",SUMIF('Fixture Inventory'!$B$6:$B$405,Spaces!B49,'Fixture Inventory'!$AF$6:$AF$405))</f>
        <v/>
      </c>
      <c r="G80" s="79" t="str">
        <f aca="false">IF(OR(Spaces!B49="",RATE=""),"",SUMIF('Fixture Inventory'!$B$6:$B$405,Spaces!B49,'Fixture Inventory'!$AH$6:$AH$405))</f>
        <v/>
      </c>
      <c r="H80" s="80" t="str">
        <f aca="false">IF(Spaces!B49="","",N(Spaces!L49)+N(Spaces!M49)+N(Spaces!N49))</f>
        <v/>
      </c>
    </row>
    <row r="81" customFormat="false" ht="15" hidden="false" customHeight="false" outlineLevel="0" collapsed="false">
      <c r="B81" s="58" t="str">
        <f aca="false">IF(Spaces!B50="","",Spaces!B50)</f>
        <v/>
      </c>
      <c r="C81" s="58" t="str">
        <f aca="false">IF(Spaces!B50="","",Spaces!A50)</f>
        <v/>
      </c>
      <c r="D81" s="78" t="str">
        <f aca="false">IF(Spaces!B50="","",Spaces!Q50)</f>
        <v/>
      </c>
      <c r="E81" s="78" t="str">
        <f aca="false">IF(Spaces!B50="","",Spaces!S50)</f>
        <v/>
      </c>
      <c r="F81" s="78" t="str">
        <f aca="false">IF(Spaces!B50="","",SUMIF('Fixture Inventory'!$B$6:$B$405,Spaces!B50,'Fixture Inventory'!$AF$6:$AF$405))</f>
        <v/>
      </c>
      <c r="G81" s="79" t="str">
        <f aca="false">IF(OR(Spaces!B50="",RATE=""),"",SUMIF('Fixture Inventory'!$B$6:$B$405,Spaces!B50,'Fixture Inventory'!$AH$6:$AH$405))</f>
        <v/>
      </c>
      <c r="H81" s="80" t="str">
        <f aca="false">IF(Spaces!B50="","",N(Spaces!L50)+N(Spaces!M50)+N(Spaces!N50))</f>
        <v/>
      </c>
    </row>
    <row r="82" customFormat="false" ht="15" hidden="false" customHeight="false" outlineLevel="0" collapsed="false">
      <c r="B82" s="58" t="str">
        <f aca="false">IF(Spaces!B51="","",Spaces!B51)</f>
        <v/>
      </c>
      <c r="C82" s="58" t="str">
        <f aca="false">IF(Spaces!B51="","",Spaces!A51)</f>
        <v/>
      </c>
      <c r="D82" s="78" t="str">
        <f aca="false">IF(Spaces!B51="","",Spaces!Q51)</f>
        <v/>
      </c>
      <c r="E82" s="78" t="str">
        <f aca="false">IF(Spaces!B51="","",Spaces!S51)</f>
        <v/>
      </c>
      <c r="F82" s="78" t="str">
        <f aca="false">IF(Spaces!B51="","",SUMIF('Fixture Inventory'!$B$6:$B$405,Spaces!B51,'Fixture Inventory'!$AF$6:$AF$405))</f>
        <v/>
      </c>
      <c r="G82" s="79" t="str">
        <f aca="false">IF(OR(Spaces!B51="",RATE=""),"",SUMIF('Fixture Inventory'!$B$6:$B$405,Spaces!B51,'Fixture Inventory'!$AH$6:$AH$405))</f>
        <v/>
      </c>
      <c r="H82" s="80" t="str">
        <f aca="false">IF(Spaces!B51="","",N(Spaces!L51)+N(Spaces!M51)+N(Spaces!N51))</f>
        <v/>
      </c>
    </row>
    <row r="83" customFormat="false" ht="15" hidden="false" customHeight="false" outlineLevel="0" collapsed="false">
      <c r="B83" s="58" t="str">
        <f aca="false">IF(Spaces!B52="","",Spaces!B52)</f>
        <v/>
      </c>
      <c r="C83" s="58" t="str">
        <f aca="false">IF(Spaces!B52="","",Spaces!A52)</f>
        <v/>
      </c>
      <c r="D83" s="78" t="str">
        <f aca="false">IF(Spaces!B52="","",Spaces!Q52)</f>
        <v/>
      </c>
      <c r="E83" s="78" t="str">
        <f aca="false">IF(Spaces!B52="","",Spaces!S52)</f>
        <v/>
      </c>
      <c r="F83" s="78" t="str">
        <f aca="false">IF(Spaces!B52="","",SUMIF('Fixture Inventory'!$B$6:$B$405,Spaces!B52,'Fixture Inventory'!$AF$6:$AF$405))</f>
        <v/>
      </c>
      <c r="G83" s="79" t="str">
        <f aca="false">IF(OR(Spaces!B52="",RATE=""),"",SUMIF('Fixture Inventory'!$B$6:$B$405,Spaces!B52,'Fixture Inventory'!$AH$6:$AH$405))</f>
        <v/>
      </c>
      <c r="H83" s="80" t="str">
        <f aca="false">IF(Spaces!B52="","",N(Spaces!L52)+N(Spaces!M52)+N(Spaces!N52))</f>
        <v/>
      </c>
    </row>
    <row r="84" customFormat="false" ht="15" hidden="false" customHeight="false" outlineLevel="0" collapsed="false">
      <c r="B84" s="58" t="str">
        <f aca="false">IF(Spaces!B53="","",Spaces!B53)</f>
        <v/>
      </c>
      <c r="C84" s="58" t="str">
        <f aca="false">IF(Spaces!B53="","",Spaces!A53)</f>
        <v/>
      </c>
      <c r="D84" s="78" t="str">
        <f aca="false">IF(Spaces!B53="","",Spaces!Q53)</f>
        <v/>
      </c>
      <c r="E84" s="78" t="str">
        <f aca="false">IF(Spaces!B53="","",Spaces!S53)</f>
        <v/>
      </c>
      <c r="F84" s="78" t="str">
        <f aca="false">IF(Spaces!B53="","",SUMIF('Fixture Inventory'!$B$6:$B$405,Spaces!B53,'Fixture Inventory'!$AF$6:$AF$405))</f>
        <v/>
      </c>
      <c r="G84" s="79" t="str">
        <f aca="false">IF(OR(Spaces!B53="",RATE=""),"",SUMIF('Fixture Inventory'!$B$6:$B$405,Spaces!B53,'Fixture Inventory'!$AH$6:$AH$405))</f>
        <v/>
      </c>
      <c r="H84" s="80" t="str">
        <f aca="false">IF(Spaces!B53="","",N(Spaces!L53)+N(Spaces!M53)+N(Spaces!N53))</f>
        <v/>
      </c>
    </row>
    <row r="85" customFormat="false" ht="15" hidden="false" customHeight="false" outlineLevel="0" collapsed="false">
      <c r="B85" s="58" t="str">
        <f aca="false">IF(Spaces!B54="","",Spaces!B54)</f>
        <v/>
      </c>
      <c r="C85" s="58" t="str">
        <f aca="false">IF(Spaces!B54="","",Spaces!A54)</f>
        <v/>
      </c>
      <c r="D85" s="78" t="str">
        <f aca="false">IF(Spaces!B54="","",Spaces!Q54)</f>
        <v/>
      </c>
      <c r="E85" s="78" t="str">
        <f aca="false">IF(Spaces!B54="","",Spaces!S54)</f>
        <v/>
      </c>
      <c r="F85" s="78" t="str">
        <f aca="false">IF(Spaces!B54="","",SUMIF('Fixture Inventory'!$B$6:$B$405,Spaces!B54,'Fixture Inventory'!$AF$6:$AF$405))</f>
        <v/>
      </c>
      <c r="G85" s="79" t="str">
        <f aca="false">IF(OR(Spaces!B54="",RATE=""),"",SUMIF('Fixture Inventory'!$B$6:$B$405,Spaces!B54,'Fixture Inventory'!$AH$6:$AH$405))</f>
        <v/>
      </c>
      <c r="H85" s="80" t="str">
        <f aca="false">IF(Spaces!B54="","",N(Spaces!L54)+N(Spaces!M54)+N(Spaces!N54))</f>
        <v/>
      </c>
    </row>
    <row r="86" customFormat="false" ht="15" hidden="false" customHeight="false" outlineLevel="0" collapsed="false">
      <c r="B86" s="58" t="str">
        <f aca="false">IF(Spaces!B55="","",Spaces!B55)</f>
        <v/>
      </c>
      <c r="C86" s="58" t="str">
        <f aca="false">IF(Spaces!B55="","",Spaces!A55)</f>
        <v/>
      </c>
      <c r="D86" s="78" t="str">
        <f aca="false">IF(Spaces!B55="","",Spaces!Q55)</f>
        <v/>
      </c>
      <c r="E86" s="78" t="str">
        <f aca="false">IF(Spaces!B55="","",Spaces!S55)</f>
        <v/>
      </c>
      <c r="F86" s="78" t="str">
        <f aca="false">IF(Spaces!B55="","",SUMIF('Fixture Inventory'!$B$6:$B$405,Spaces!B55,'Fixture Inventory'!$AF$6:$AF$405))</f>
        <v/>
      </c>
      <c r="G86" s="79" t="str">
        <f aca="false">IF(OR(Spaces!B55="",RATE=""),"",SUMIF('Fixture Inventory'!$B$6:$B$405,Spaces!B55,'Fixture Inventory'!$AH$6:$AH$405))</f>
        <v/>
      </c>
      <c r="H86" s="80" t="str">
        <f aca="false">IF(Spaces!B55="","",N(Spaces!L55)+N(Spaces!M55)+N(Spaces!N55))</f>
        <v/>
      </c>
    </row>
    <row r="87" customFormat="false" ht="15" hidden="false" customHeight="false" outlineLevel="0" collapsed="false">
      <c r="B87" s="58" t="str">
        <f aca="false">IF(Spaces!B56="","",Spaces!B56)</f>
        <v/>
      </c>
      <c r="C87" s="58" t="str">
        <f aca="false">IF(Spaces!B56="","",Spaces!A56)</f>
        <v/>
      </c>
      <c r="D87" s="78" t="str">
        <f aca="false">IF(Spaces!B56="","",Spaces!Q56)</f>
        <v/>
      </c>
      <c r="E87" s="78" t="str">
        <f aca="false">IF(Spaces!B56="","",Spaces!S56)</f>
        <v/>
      </c>
      <c r="F87" s="78" t="str">
        <f aca="false">IF(Spaces!B56="","",SUMIF('Fixture Inventory'!$B$6:$B$405,Spaces!B56,'Fixture Inventory'!$AF$6:$AF$405))</f>
        <v/>
      </c>
      <c r="G87" s="79" t="str">
        <f aca="false">IF(OR(Spaces!B56="",RATE=""),"",SUMIF('Fixture Inventory'!$B$6:$B$405,Spaces!B56,'Fixture Inventory'!$AH$6:$AH$405))</f>
        <v/>
      </c>
      <c r="H87" s="80" t="str">
        <f aca="false">IF(Spaces!B56="","",N(Spaces!L56)+N(Spaces!M56)+N(Spaces!N56))</f>
        <v/>
      </c>
    </row>
    <row r="88" customFormat="false" ht="15" hidden="false" customHeight="false" outlineLevel="0" collapsed="false">
      <c r="B88" s="58" t="str">
        <f aca="false">IF(Spaces!B57="","",Spaces!B57)</f>
        <v/>
      </c>
      <c r="C88" s="58" t="str">
        <f aca="false">IF(Spaces!B57="","",Spaces!A57)</f>
        <v/>
      </c>
      <c r="D88" s="78" t="str">
        <f aca="false">IF(Spaces!B57="","",Spaces!Q57)</f>
        <v/>
      </c>
      <c r="E88" s="78" t="str">
        <f aca="false">IF(Spaces!B57="","",Spaces!S57)</f>
        <v/>
      </c>
      <c r="F88" s="78" t="str">
        <f aca="false">IF(Spaces!B57="","",SUMIF('Fixture Inventory'!$B$6:$B$405,Spaces!B57,'Fixture Inventory'!$AF$6:$AF$405))</f>
        <v/>
      </c>
      <c r="G88" s="79" t="str">
        <f aca="false">IF(OR(Spaces!B57="",RATE=""),"",SUMIF('Fixture Inventory'!$B$6:$B$405,Spaces!B57,'Fixture Inventory'!$AH$6:$AH$405))</f>
        <v/>
      </c>
      <c r="H88" s="80" t="str">
        <f aca="false">IF(Spaces!B57="","",N(Spaces!L57)+N(Spaces!M57)+N(Spaces!N57))</f>
        <v/>
      </c>
    </row>
    <row r="89" customFormat="false" ht="15" hidden="false" customHeight="false" outlineLevel="0" collapsed="false">
      <c r="B89" s="58" t="str">
        <f aca="false">IF(Spaces!B58="","",Spaces!B58)</f>
        <v/>
      </c>
      <c r="C89" s="58" t="str">
        <f aca="false">IF(Spaces!B58="","",Spaces!A58)</f>
        <v/>
      </c>
      <c r="D89" s="78" t="str">
        <f aca="false">IF(Spaces!B58="","",Spaces!Q58)</f>
        <v/>
      </c>
      <c r="E89" s="78" t="str">
        <f aca="false">IF(Spaces!B58="","",Spaces!S58)</f>
        <v/>
      </c>
      <c r="F89" s="78" t="str">
        <f aca="false">IF(Spaces!B58="","",SUMIF('Fixture Inventory'!$B$6:$B$405,Spaces!B58,'Fixture Inventory'!$AF$6:$AF$405))</f>
        <v/>
      </c>
      <c r="G89" s="79" t="str">
        <f aca="false">IF(OR(Spaces!B58="",RATE=""),"",SUMIF('Fixture Inventory'!$B$6:$B$405,Spaces!B58,'Fixture Inventory'!$AH$6:$AH$405))</f>
        <v/>
      </c>
      <c r="H89" s="80" t="str">
        <f aca="false">IF(Spaces!B58="","",N(Spaces!L58)+N(Spaces!M58)+N(Spaces!N58))</f>
        <v/>
      </c>
    </row>
    <row r="90" customFormat="false" ht="15" hidden="false" customHeight="false" outlineLevel="0" collapsed="false">
      <c r="B90" s="58" t="str">
        <f aca="false">IF(Spaces!B59="","",Spaces!B59)</f>
        <v/>
      </c>
      <c r="C90" s="58" t="str">
        <f aca="false">IF(Spaces!B59="","",Spaces!A59)</f>
        <v/>
      </c>
      <c r="D90" s="78" t="str">
        <f aca="false">IF(Spaces!B59="","",Spaces!Q59)</f>
        <v/>
      </c>
      <c r="E90" s="78" t="str">
        <f aca="false">IF(Spaces!B59="","",Spaces!S59)</f>
        <v/>
      </c>
      <c r="F90" s="78" t="str">
        <f aca="false">IF(Spaces!B59="","",SUMIF('Fixture Inventory'!$B$6:$B$405,Spaces!B59,'Fixture Inventory'!$AF$6:$AF$405))</f>
        <v/>
      </c>
      <c r="G90" s="79" t="str">
        <f aca="false">IF(OR(Spaces!B59="",RATE=""),"",SUMIF('Fixture Inventory'!$B$6:$B$405,Spaces!B59,'Fixture Inventory'!$AH$6:$AH$405))</f>
        <v/>
      </c>
      <c r="H90" s="80" t="str">
        <f aca="false">IF(Spaces!B59="","",N(Spaces!L59)+N(Spaces!M59)+N(Spaces!N59))</f>
        <v/>
      </c>
    </row>
    <row r="91" customFormat="false" ht="15" hidden="false" customHeight="false" outlineLevel="0" collapsed="false">
      <c r="B91" s="58" t="str">
        <f aca="false">IF(Spaces!B60="","",Spaces!B60)</f>
        <v/>
      </c>
      <c r="C91" s="58" t="str">
        <f aca="false">IF(Spaces!B60="","",Spaces!A60)</f>
        <v/>
      </c>
      <c r="D91" s="78" t="str">
        <f aca="false">IF(Spaces!B60="","",Spaces!Q60)</f>
        <v/>
      </c>
      <c r="E91" s="78" t="str">
        <f aca="false">IF(Spaces!B60="","",Spaces!S60)</f>
        <v/>
      </c>
      <c r="F91" s="78" t="str">
        <f aca="false">IF(Spaces!B60="","",SUMIF('Fixture Inventory'!$B$6:$B$405,Spaces!B60,'Fixture Inventory'!$AF$6:$AF$405))</f>
        <v/>
      </c>
      <c r="G91" s="79" t="str">
        <f aca="false">IF(OR(Spaces!B60="",RATE=""),"",SUMIF('Fixture Inventory'!$B$6:$B$405,Spaces!B60,'Fixture Inventory'!$AH$6:$AH$405))</f>
        <v/>
      </c>
      <c r="H91" s="80" t="str">
        <f aca="false">IF(Spaces!B60="","",N(Spaces!L60)+N(Spaces!M60)+N(Spaces!N60))</f>
        <v/>
      </c>
    </row>
    <row r="92" customFormat="false" ht="15" hidden="false" customHeight="false" outlineLevel="0" collapsed="false">
      <c r="B92" s="58" t="str">
        <f aca="false">IF(Spaces!B61="","",Spaces!B61)</f>
        <v/>
      </c>
      <c r="C92" s="58" t="str">
        <f aca="false">IF(Spaces!B61="","",Spaces!A61)</f>
        <v/>
      </c>
      <c r="D92" s="78" t="str">
        <f aca="false">IF(Spaces!B61="","",Spaces!Q61)</f>
        <v/>
      </c>
      <c r="E92" s="78" t="str">
        <f aca="false">IF(Spaces!B61="","",Spaces!S61)</f>
        <v/>
      </c>
      <c r="F92" s="78" t="str">
        <f aca="false">IF(Spaces!B61="","",SUMIF('Fixture Inventory'!$B$6:$B$405,Spaces!B61,'Fixture Inventory'!$AF$6:$AF$405))</f>
        <v/>
      </c>
      <c r="G92" s="79" t="str">
        <f aca="false">IF(OR(Spaces!B61="",RATE=""),"",SUMIF('Fixture Inventory'!$B$6:$B$405,Spaces!B61,'Fixture Inventory'!$AH$6:$AH$405))</f>
        <v/>
      </c>
      <c r="H92" s="80" t="str">
        <f aca="false">IF(Spaces!B61="","",N(Spaces!L61)+N(Spaces!M61)+N(Spaces!N61))</f>
        <v/>
      </c>
    </row>
    <row r="93" customFormat="false" ht="15" hidden="false" customHeight="false" outlineLevel="0" collapsed="false">
      <c r="B93" s="58" t="str">
        <f aca="false">IF(Spaces!B62="","",Spaces!B62)</f>
        <v/>
      </c>
      <c r="C93" s="58" t="str">
        <f aca="false">IF(Spaces!B62="","",Spaces!A62)</f>
        <v/>
      </c>
      <c r="D93" s="78" t="str">
        <f aca="false">IF(Spaces!B62="","",Spaces!Q62)</f>
        <v/>
      </c>
      <c r="E93" s="78" t="str">
        <f aca="false">IF(Spaces!B62="","",Spaces!S62)</f>
        <v/>
      </c>
      <c r="F93" s="78" t="str">
        <f aca="false">IF(Spaces!B62="","",SUMIF('Fixture Inventory'!$B$6:$B$405,Spaces!B62,'Fixture Inventory'!$AF$6:$AF$405))</f>
        <v/>
      </c>
      <c r="G93" s="79" t="str">
        <f aca="false">IF(OR(Spaces!B62="",RATE=""),"",SUMIF('Fixture Inventory'!$B$6:$B$405,Spaces!B62,'Fixture Inventory'!$AH$6:$AH$405))</f>
        <v/>
      </c>
      <c r="H93" s="80" t="str">
        <f aca="false">IF(Spaces!B62="","",N(Spaces!L62)+N(Spaces!M62)+N(Spaces!N62))</f>
        <v/>
      </c>
    </row>
    <row r="94" customFormat="false" ht="15" hidden="false" customHeight="false" outlineLevel="0" collapsed="false">
      <c r="B94" s="58" t="str">
        <f aca="false">IF(Spaces!B63="","",Spaces!B63)</f>
        <v/>
      </c>
      <c r="C94" s="58" t="str">
        <f aca="false">IF(Spaces!B63="","",Spaces!A63)</f>
        <v/>
      </c>
      <c r="D94" s="78" t="str">
        <f aca="false">IF(Spaces!B63="","",Spaces!Q63)</f>
        <v/>
      </c>
      <c r="E94" s="78" t="str">
        <f aca="false">IF(Spaces!B63="","",Spaces!S63)</f>
        <v/>
      </c>
      <c r="F94" s="78" t="str">
        <f aca="false">IF(Spaces!B63="","",SUMIF('Fixture Inventory'!$B$6:$B$405,Spaces!B63,'Fixture Inventory'!$AF$6:$AF$405))</f>
        <v/>
      </c>
      <c r="G94" s="79" t="str">
        <f aca="false">IF(OR(Spaces!B63="",RATE=""),"",SUMIF('Fixture Inventory'!$B$6:$B$405,Spaces!B63,'Fixture Inventory'!$AH$6:$AH$405))</f>
        <v/>
      </c>
      <c r="H94" s="80" t="str">
        <f aca="false">IF(Spaces!B63="","",N(Spaces!L63)+N(Spaces!M63)+N(Spaces!N63))</f>
        <v/>
      </c>
    </row>
    <row r="95" customFormat="false" ht="15" hidden="false" customHeight="false" outlineLevel="0" collapsed="false">
      <c r="B95" s="58" t="str">
        <f aca="false">IF(Spaces!B64="","",Spaces!B64)</f>
        <v/>
      </c>
      <c r="C95" s="58" t="str">
        <f aca="false">IF(Spaces!B64="","",Spaces!A64)</f>
        <v/>
      </c>
      <c r="D95" s="78" t="str">
        <f aca="false">IF(Spaces!B64="","",Spaces!Q64)</f>
        <v/>
      </c>
      <c r="E95" s="78" t="str">
        <f aca="false">IF(Spaces!B64="","",Spaces!S64)</f>
        <v/>
      </c>
      <c r="F95" s="78" t="str">
        <f aca="false">IF(Spaces!B64="","",SUMIF('Fixture Inventory'!$B$6:$B$405,Spaces!B64,'Fixture Inventory'!$AF$6:$AF$405))</f>
        <v/>
      </c>
      <c r="G95" s="79" t="str">
        <f aca="false">IF(OR(Spaces!B64="",RATE=""),"",SUMIF('Fixture Inventory'!$B$6:$B$405,Spaces!B64,'Fixture Inventory'!$AH$6:$AH$405))</f>
        <v/>
      </c>
      <c r="H95" s="80" t="str">
        <f aca="false">IF(Spaces!B64="","",N(Spaces!L64)+N(Spaces!M64)+N(Spaces!N64))</f>
        <v/>
      </c>
    </row>
    <row r="96" customFormat="false" ht="15" hidden="false" customHeight="false" outlineLevel="0" collapsed="false">
      <c r="B96" s="58" t="str">
        <f aca="false">IF(Spaces!B65="","",Spaces!B65)</f>
        <v/>
      </c>
      <c r="C96" s="58" t="str">
        <f aca="false">IF(Spaces!B65="","",Spaces!A65)</f>
        <v/>
      </c>
      <c r="D96" s="78" t="str">
        <f aca="false">IF(Spaces!B65="","",Spaces!Q65)</f>
        <v/>
      </c>
      <c r="E96" s="78" t="str">
        <f aca="false">IF(Spaces!B65="","",Spaces!S65)</f>
        <v/>
      </c>
      <c r="F96" s="78" t="str">
        <f aca="false">IF(Spaces!B65="","",SUMIF('Fixture Inventory'!$B$6:$B$405,Spaces!B65,'Fixture Inventory'!$AF$6:$AF$405))</f>
        <v/>
      </c>
      <c r="G96" s="79" t="str">
        <f aca="false">IF(OR(Spaces!B65="",RATE=""),"",SUMIF('Fixture Inventory'!$B$6:$B$405,Spaces!B65,'Fixture Inventory'!$AH$6:$AH$405))</f>
        <v/>
      </c>
      <c r="H96" s="80" t="str">
        <f aca="false">IF(Spaces!B65="","",N(Spaces!L65)+N(Spaces!M65)+N(Spaces!N65))</f>
        <v/>
      </c>
    </row>
    <row r="97" customFormat="false" ht="15" hidden="false" customHeight="false" outlineLevel="0" collapsed="false">
      <c r="B97" s="58" t="str">
        <f aca="false">IF(Spaces!B66="","",Spaces!B66)</f>
        <v/>
      </c>
      <c r="C97" s="58" t="str">
        <f aca="false">IF(Spaces!B66="","",Spaces!A66)</f>
        <v/>
      </c>
      <c r="D97" s="78" t="str">
        <f aca="false">IF(Spaces!B66="","",Spaces!Q66)</f>
        <v/>
      </c>
      <c r="E97" s="78" t="str">
        <f aca="false">IF(Spaces!B66="","",Spaces!S66)</f>
        <v/>
      </c>
      <c r="F97" s="78" t="str">
        <f aca="false">IF(Spaces!B66="","",SUMIF('Fixture Inventory'!$B$6:$B$405,Spaces!B66,'Fixture Inventory'!$AF$6:$AF$405))</f>
        <v/>
      </c>
      <c r="G97" s="79" t="str">
        <f aca="false">IF(OR(Spaces!B66="",RATE=""),"",SUMIF('Fixture Inventory'!$B$6:$B$405,Spaces!B66,'Fixture Inventory'!$AH$6:$AH$405))</f>
        <v/>
      </c>
      <c r="H97" s="80" t="str">
        <f aca="false">IF(Spaces!B66="","",N(Spaces!L66)+N(Spaces!M66)+N(Spaces!N66))</f>
        <v/>
      </c>
    </row>
    <row r="98" customFormat="false" ht="15" hidden="false" customHeight="false" outlineLevel="0" collapsed="false">
      <c r="B98" s="58" t="str">
        <f aca="false">IF(Spaces!B67="","",Spaces!B67)</f>
        <v/>
      </c>
      <c r="C98" s="58" t="str">
        <f aca="false">IF(Spaces!B67="","",Spaces!A67)</f>
        <v/>
      </c>
      <c r="D98" s="78" t="str">
        <f aca="false">IF(Spaces!B67="","",Spaces!Q67)</f>
        <v/>
      </c>
      <c r="E98" s="78" t="str">
        <f aca="false">IF(Spaces!B67="","",Spaces!S67)</f>
        <v/>
      </c>
      <c r="F98" s="78" t="str">
        <f aca="false">IF(Spaces!B67="","",SUMIF('Fixture Inventory'!$B$6:$B$405,Spaces!B67,'Fixture Inventory'!$AF$6:$AF$405))</f>
        <v/>
      </c>
      <c r="G98" s="79" t="str">
        <f aca="false">IF(OR(Spaces!B67="",RATE=""),"",SUMIF('Fixture Inventory'!$B$6:$B$405,Spaces!B67,'Fixture Inventory'!$AH$6:$AH$405))</f>
        <v/>
      </c>
      <c r="H98" s="80" t="str">
        <f aca="false">IF(Spaces!B67="","",N(Spaces!L67)+N(Spaces!M67)+N(Spaces!N67))</f>
        <v/>
      </c>
    </row>
    <row r="99" customFormat="false" ht="15" hidden="false" customHeight="false" outlineLevel="0" collapsed="false">
      <c r="B99" s="58" t="str">
        <f aca="false">IF(Spaces!B68="","",Spaces!B68)</f>
        <v/>
      </c>
      <c r="C99" s="58" t="str">
        <f aca="false">IF(Spaces!B68="","",Spaces!A68)</f>
        <v/>
      </c>
      <c r="D99" s="78" t="str">
        <f aca="false">IF(Spaces!B68="","",Spaces!Q68)</f>
        <v/>
      </c>
      <c r="E99" s="78" t="str">
        <f aca="false">IF(Spaces!B68="","",Spaces!S68)</f>
        <v/>
      </c>
      <c r="F99" s="78" t="str">
        <f aca="false">IF(Spaces!B68="","",SUMIF('Fixture Inventory'!$B$6:$B$405,Spaces!B68,'Fixture Inventory'!$AF$6:$AF$405))</f>
        <v/>
      </c>
      <c r="G99" s="79" t="str">
        <f aca="false">IF(OR(Spaces!B68="",RATE=""),"",SUMIF('Fixture Inventory'!$B$6:$B$405,Spaces!B68,'Fixture Inventory'!$AH$6:$AH$405))</f>
        <v/>
      </c>
      <c r="H99" s="80" t="str">
        <f aca="false">IF(Spaces!B68="","",N(Spaces!L68)+N(Spaces!M68)+N(Spaces!N68))</f>
        <v/>
      </c>
    </row>
    <row r="100" customFormat="false" ht="15" hidden="false" customHeight="false" outlineLevel="0" collapsed="false">
      <c r="B100" s="58" t="str">
        <f aca="false">IF(Spaces!B69="","",Spaces!B69)</f>
        <v/>
      </c>
      <c r="C100" s="58" t="str">
        <f aca="false">IF(Spaces!B69="","",Spaces!A69)</f>
        <v/>
      </c>
      <c r="D100" s="78" t="str">
        <f aca="false">IF(Spaces!B69="","",Spaces!Q69)</f>
        <v/>
      </c>
      <c r="E100" s="78" t="str">
        <f aca="false">IF(Spaces!B69="","",Spaces!S69)</f>
        <v/>
      </c>
      <c r="F100" s="78" t="str">
        <f aca="false">IF(Spaces!B69="","",SUMIF('Fixture Inventory'!$B$6:$B$405,Spaces!B69,'Fixture Inventory'!$AF$6:$AF$405))</f>
        <v/>
      </c>
      <c r="G100" s="79" t="str">
        <f aca="false">IF(OR(Spaces!B69="",RATE=""),"",SUMIF('Fixture Inventory'!$B$6:$B$405,Spaces!B69,'Fixture Inventory'!$AH$6:$AH$405))</f>
        <v/>
      </c>
      <c r="H100" s="80" t="str">
        <f aca="false">IF(Spaces!B69="","",N(Spaces!L69)+N(Spaces!M69)+N(Spaces!N69))</f>
        <v/>
      </c>
    </row>
    <row r="101" customFormat="false" ht="15" hidden="false" customHeight="false" outlineLevel="0" collapsed="false">
      <c r="B101" s="58" t="str">
        <f aca="false">IF(Spaces!B70="","",Spaces!B70)</f>
        <v/>
      </c>
      <c r="C101" s="58" t="str">
        <f aca="false">IF(Spaces!B70="","",Spaces!A70)</f>
        <v/>
      </c>
      <c r="D101" s="78" t="str">
        <f aca="false">IF(Spaces!B70="","",Spaces!Q70)</f>
        <v/>
      </c>
      <c r="E101" s="78" t="str">
        <f aca="false">IF(Spaces!B70="","",Spaces!S70)</f>
        <v/>
      </c>
      <c r="F101" s="78" t="str">
        <f aca="false">IF(Spaces!B70="","",SUMIF('Fixture Inventory'!$B$6:$B$405,Spaces!B70,'Fixture Inventory'!$AF$6:$AF$405))</f>
        <v/>
      </c>
      <c r="G101" s="79" t="str">
        <f aca="false">IF(OR(Spaces!B70="",RATE=""),"",SUMIF('Fixture Inventory'!$B$6:$B$405,Spaces!B70,'Fixture Inventory'!$AH$6:$AH$405))</f>
        <v/>
      </c>
      <c r="H101" s="80" t="str">
        <f aca="false">IF(Spaces!B70="","",N(Spaces!L70)+N(Spaces!M70)+N(Spaces!N70))</f>
        <v/>
      </c>
    </row>
    <row r="102" customFormat="false" ht="15" hidden="false" customHeight="false" outlineLevel="0" collapsed="false">
      <c r="B102" s="58" t="str">
        <f aca="false">IF(Spaces!B71="","",Spaces!B71)</f>
        <v/>
      </c>
      <c r="C102" s="58" t="str">
        <f aca="false">IF(Spaces!B71="","",Spaces!A71)</f>
        <v/>
      </c>
      <c r="D102" s="78" t="str">
        <f aca="false">IF(Spaces!B71="","",Spaces!Q71)</f>
        <v/>
      </c>
      <c r="E102" s="78" t="str">
        <f aca="false">IF(Spaces!B71="","",Spaces!S71)</f>
        <v/>
      </c>
      <c r="F102" s="78" t="str">
        <f aca="false">IF(Spaces!B71="","",SUMIF('Fixture Inventory'!$B$6:$B$405,Spaces!B71,'Fixture Inventory'!$AF$6:$AF$405))</f>
        <v/>
      </c>
      <c r="G102" s="79" t="str">
        <f aca="false">IF(OR(Spaces!B71="",RATE=""),"",SUMIF('Fixture Inventory'!$B$6:$B$405,Spaces!B71,'Fixture Inventory'!$AH$6:$AH$405))</f>
        <v/>
      </c>
      <c r="H102" s="80" t="str">
        <f aca="false">IF(Spaces!B71="","",N(Spaces!L71)+N(Spaces!M71)+N(Spaces!N71))</f>
        <v/>
      </c>
    </row>
    <row r="103" customFormat="false" ht="15" hidden="false" customHeight="false" outlineLevel="0" collapsed="false">
      <c r="B103" s="58" t="str">
        <f aca="false">IF(Spaces!B72="","",Spaces!B72)</f>
        <v/>
      </c>
      <c r="C103" s="58" t="str">
        <f aca="false">IF(Spaces!B72="","",Spaces!A72)</f>
        <v/>
      </c>
      <c r="D103" s="78" t="str">
        <f aca="false">IF(Spaces!B72="","",Spaces!Q72)</f>
        <v/>
      </c>
      <c r="E103" s="78" t="str">
        <f aca="false">IF(Spaces!B72="","",Spaces!S72)</f>
        <v/>
      </c>
      <c r="F103" s="78" t="str">
        <f aca="false">IF(Spaces!B72="","",SUMIF('Fixture Inventory'!$B$6:$B$405,Spaces!B72,'Fixture Inventory'!$AF$6:$AF$405))</f>
        <v/>
      </c>
      <c r="G103" s="79" t="str">
        <f aca="false">IF(OR(Spaces!B72="",RATE=""),"",SUMIF('Fixture Inventory'!$B$6:$B$405,Spaces!B72,'Fixture Inventory'!$AH$6:$AH$405))</f>
        <v/>
      </c>
      <c r="H103" s="80" t="str">
        <f aca="false">IF(Spaces!B72="","",N(Spaces!L72)+N(Spaces!M72)+N(Spaces!N72))</f>
        <v/>
      </c>
    </row>
    <row r="104" customFormat="false" ht="15" hidden="false" customHeight="false" outlineLevel="0" collapsed="false">
      <c r="B104" s="58" t="str">
        <f aca="false">IF(Spaces!B73="","",Spaces!B73)</f>
        <v/>
      </c>
      <c r="C104" s="58" t="str">
        <f aca="false">IF(Spaces!B73="","",Spaces!A73)</f>
        <v/>
      </c>
      <c r="D104" s="78" t="str">
        <f aca="false">IF(Spaces!B73="","",Spaces!Q73)</f>
        <v/>
      </c>
      <c r="E104" s="78" t="str">
        <f aca="false">IF(Spaces!B73="","",Spaces!S73)</f>
        <v/>
      </c>
      <c r="F104" s="78" t="str">
        <f aca="false">IF(Spaces!B73="","",SUMIF('Fixture Inventory'!$B$6:$B$405,Spaces!B73,'Fixture Inventory'!$AF$6:$AF$405))</f>
        <v/>
      </c>
      <c r="G104" s="79" t="str">
        <f aca="false">IF(OR(Spaces!B73="",RATE=""),"",SUMIF('Fixture Inventory'!$B$6:$B$405,Spaces!B73,'Fixture Inventory'!$AH$6:$AH$405))</f>
        <v/>
      </c>
      <c r="H104" s="80" t="str">
        <f aca="false">IF(Spaces!B73="","",N(Spaces!L73)+N(Spaces!M73)+N(Spaces!N73))</f>
        <v/>
      </c>
    </row>
    <row r="105" customFormat="false" ht="15" hidden="false" customHeight="false" outlineLevel="0" collapsed="false">
      <c r="B105" s="58" t="str">
        <f aca="false">IF(Spaces!B74="","",Spaces!B74)</f>
        <v/>
      </c>
      <c r="C105" s="58" t="str">
        <f aca="false">IF(Spaces!B74="","",Spaces!A74)</f>
        <v/>
      </c>
      <c r="D105" s="78" t="str">
        <f aca="false">IF(Spaces!B74="","",Spaces!Q74)</f>
        <v/>
      </c>
      <c r="E105" s="78" t="str">
        <f aca="false">IF(Spaces!B74="","",Spaces!S74)</f>
        <v/>
      </c>
      <c r="F105" s="78" t="str">
        <f aca="false">IF(Spaces!B74="","",SUMIF('Fixture Inventory'!$B$6:$B$405,Spaces!B74,'Fixture Inventory'!$AF$6:$AF$405))</f>
        <v/>
      </c>
      <c r="G105" s="79" t="str">
        <f aca="false">IF(OR(Spaces!B74="",RATE=""),"",SUMIF('Fixture Inventory'!$B$6:$B$405,Spaces!B74,'Fixture Inventory'!$AH$6:$AH$405))</f>
        <v/>
      </c>
      <c r="H105" s="80" t="str">
        <f aca="false">IF(Spaces!B74="","",N(Spaces!L74)+N(Spaces!M74)+N(Spaces!N74))</f>
        <v/>
      </c>
    </row>
    <row r="106" customFormat="false" ht="15" hidden="false" customHeight="false" outlineLevel="0" collapsed="false">
      <c r="B106" s="58" t="str">
        <f aca="false">IF(Spaces!B75="","",Spaces!B75)</f>
        <v/>
      </c>
      <c r="C106" s="58" t="str">
        <f aca="false">IF(Spaces!B75="","",Spaces!A75)</f>
        <v/>
      </c>
      <c r="D106" s="78" t="str">
        <f aca="false">IF(Spaces!B75="","",Spaces!Q75)</f>
        <v/>
      </c>
      <c r="E106" s="78" t="str">
        <f aca="false">IF(Spaces!B75="","",Spaces!S75)</f>
        <v/>
      </c>
      <c r="F106" s="78" t="str">
        <f aca="false">IF(Spaces!B75="","",SUMIF('Fixture Inventory'!$B$6:$B$405,Spaces!B75,'Fixture Inventory'!$AF$6:$AF$405))</f>
        <v/>
      </c>
      <c r="G106" s="79" t="str">
        <f aca="false">IF(OR(Spaces!B75="",RATE=""),"",SUMIF('Fixture Inventory'!$B$6:$B$405,Spaces!B75,'Fixture Inventory'!$AH$6:$AH$405))</f>
        <v/>
      </c>
      <c r="H106" s="80" t="str">
        <f aca="false">IF(Spaces!B75="","",N(Spaces!L75)+N(Spaces!M75)+N(Spaces!N75))</f>
        <v/>
      </c>
    </row>
    <row r="107" customFormat="false" ht="15" hidden="false" customHeight="false" outlineLevel="0" collapsed="false">
      <c r="B107" s="58" t="str">
        <f aca="false">IF(Spaces!B76="","",Spaces!B76)</f>
        <v/>
      </c>
      <c r="C107" s="58" t="str">
        <f aca="false">IF(Spaces!B76="","",Spaces!A76)</f>
        <v/>
      </c>
      <c r="D107" s="78" t="str">
        <f aca="false">IF(Spaces!B76="","",Spaces!Q76)</f>
        <v/>
      </c>
      <c r="E107" s="78" t="str">
        <f aca="false">IF(Spaces!B76="","",Spaces!S76)</f>
        <v/>
      </c>
      <c r="F107" s="78" t="str">
        <f aca="false">IF(Spaces!B76="","",SUMIF('Fixture Inventory'!$B$6:$B$405,Spaces!B76,'Fixture Inventory'!$AF$6:$AF$405))</f>
        <v/>
      </c>
      <c r="G107" s="79" t="str">
        <f aca="false">IF(OR(Spaces!B76="",RATE=""),"",SUMIF('Fixture Inventory'!$B$6:$B$405,Spaces!B76,'Fixture Inventory'!$AH$6:$AH$405))</f>
        <v/>
      </c>
      <c r="H107" s="80" t="str">
        <f aca="false">IF(Spaces!B76="","",N(Spaces!L76)+N(Spaces!M76)+N(Spaces!N76))</f>
        <v/>
      </c>
    </row>
    <row r="108" customFormat="false" ht="15" hidden="false" customHeight="false" outlineLevel="0" collapsed="false">
      <c r="B108" s="58" t="str">
        <f aca="false">IF(Spaces!B77="","",Spaces!B77)</f>
        <v/>
      </c>
      <c r="C108" s="58" t="str">
        <f aca="false">IF(Spaces!B77="","",Spaces!A77)</f>
        <v/>
      </c>
      <c r="D108" s="78" t="str">
        <f aca="false">IF(Spaces!B77="","",Spaces!Q77)</f>
        <v/>
      </c>
      <c r="E108" s="78" t="str">
        <f aca="false">IF(Spaces!B77="","",Spaces!S77)</f>
        <v/>
      </c>
      <c r="F108" s="78" t="str">
        <f aca="false">IF(Spaces!B77="","",SUMIF('Fixture Inventory'!$B$6:$B$405,Spaces!B77,'Fixture Inventory'!$AF$6:$AF$405))</f>
        <v/>
      </c>
      <c r="G108" s="79" t="str">
        <f aca="false">IF(OR(Spaces!B77="",RATE=""),"",SUMIF('Fixture Inventory'!$B$6:$B$405,Spaces!B77,'Fixture Inventory'!$AH$6:$AH$405))</f>
        <v/>
      </c>
      <c r="H108" s="80" t="str">
        <f aca="false">IF(Spaces!B77="","",N(Spaces!L77)+N(Spaces!M77)+N(Spaces!N77))</f>
        <v/>
      </c>
    </row>
    <row r="109" customFormat="false" ht="15" hidden="false" customHeight="false" outlineLevel="0" collapsed="false">
      <c r="B109" s="58" t="str">
        <f aca="false">IF(Spaces!B78="","",Spaces!B78)</f>
        <v/>
      </c>
      <c r="C109" s="58" t="str">
        <f aca="false">IF(Spaces!B78="","",Spaces!A78)</f>
        <v/>
      </c>
      <c r="D109" s="78" t="str">
        <f aca="false">IF(Spaces!B78="","",Spaces!Q78)</f>
        <v/>
      </c>
      <c r="E109" s="78" t="str">
        <f aca="false">IF(Spaces!B78="","",Spaces!S78)</f>
        <v/>
      </c>
      <c r="F109" s="78" t="str">
        <f aca="false">IF(Spaces!B78="","",SUMIF('Fixture Inventory'!$B$6:$B$405,Spaces!B78,'Fixture Inventory'!$AF$6:$AF$405))</f>
        <v/>
      </c>
      <c r="G109" s="79" t="str">
        <f aca="false">IF(OR(Spaces!B78="",RATE=""),"",SUMIF('Fixture Inventory'!$B$6:$B$405,Spaces!B78,'Fixture Inventory'!$AH$6:$AH$405))</f>
        <v/>
      </c>
      <c r="H109" s="80" t="str">
        <f aca="false">IF(Spaces!B78="","",N(Spaces!L78)+N(Spaces!M78)+N(Spaces!N78))</f>
        <v/>
      </c>
    </row>
    <row r="110" customFormat="false" ht="15" hidden="false" customHeight="false" outlineLevel="0" collapsed="false">
      <c r="B110" s="58" t="str">
        <f aca="false">IF(Spaces!B79="","",Spaces!B79)</f>
        <v/>
      </c>
      <c r="C110" s="58" t="str">
        <f aca="false">IF(Spaces!B79="","",Spaces!A79)</f>
        <v/>
      </c>
      <c r="D110" s="78" t="str">
        <f aca="false">IF(Spaces!B79="","",Spaces!Q79)</f>
        <v/>
      </c>
      <c r="E110" s="78" t="str">
        <f aca="false">IF(Spaces!B79="","",Spaces!S79)</f>
        <v/>
      </c>
      <c r="F110" s="78" t="str">
        <f aca="false">IF(Spaces!B79="","",SUMIF('Fixture Inventory'!$B$6:$B$405,Spaces!B79,'Fixture Inventory'!$AF$6:$AF$405))</f>
        <v/>
      </c>
      <c r="G110" s="79" t="str">
        <f aca="false">IF(OR(Spaces!B79="",RATE=""),"",SUMIF('Fixture Inventory'!$B$6:$B$405,Spaces!B79,'Fixture Inventory'!$AH$6:$AH$405))</f>
        <v/>
      </c>
      <c r="H110" s="80" t="str">
        <f aca="false">IF(Spaces!B79="","",N(Spaces!L79)+N(Spaces!M79)+N(Spaces!N79))</f>
        <v/>
      </c>
    </row>
    <row r="111" customFormat="false" ht="15" hidden="false" customHeight="false" outlineLevel="0" collapsed="false">
      <c r="B111" s="58" t="str">
        <f aca="false">IF(Spaces!B80="","",Spaces!B80)</f>
        <v/>
      </c>
      <c r="C111" s="58" t="str">
        <f aca="false">IF(Spaces!B80="","",Spaces!A80)</f>
        <v/>
      </c>
      <c r="D111" s="78" t="str">
        <f aca="false">IF(Spaces!B80="","",Spaces!Q80)</f>
        <v/>
      </c>
      <c r="E111" s="78" t="str">
        <f aca="false">IF(Spaces!B80="","",Spaces!S80)</f>
        <v/>
      </c>
      <c r="F111" s="78" t="str">
        <f aca="false">IF(Spaces!B80="","",SUMIF('Fixture Inventory'!$B$6:$B$405,Spaces!B80,'Fixture Inventory'!$AF$6:$AF$405))</f>
        <v/>
      </c>
      <c r="G111" s="79" t="str">
        <f aca="false">IF(OR(Spaces!B80="",RATE=""),"",SUMIF('Fixture Inventory'!$B$6:$B$405,Spaces!B80,'Fixture Inventory'!$AH$6:$AH$405))</f>
        <v/>
      </c>
      <c r="H111" s="80" t="str">
        <f aca="false">IF(Spaces!B80="","",N(Spaces!L80)+N(Spaces!M80)+N(Spaces!N80))</f>
        <v/>
      </c>
    </row>
    <row r="112" customFormat="false" ht="15" hidden="false" customHeight="false" outlineLevel="0" collapsed="false">
      <c r="B112" s="58" t="str">
        <f aca="false">IF(Spaces!B81="","",Spaces!B81)</f>
        <v/>
      </c>
      <c r="C112" s="58" t="str">
        <f aca="false">IF(Spaces!B81="","",Spaces!A81)</f>
        <v/>
      </c>
      <c r="D112" s="78" t="str">
        <f aca="false">IF(Spaces!B81="","",Spaces!Q81)</f>
        <v/>
      </c>
      <c r="E112" s="78" t="str">
        <f aca="false">IF(Spaces!B81="","",Spaces!S81)</f>
        <v/>
      </c>
      <c r="F112" s="78" t="str">
        <f aca="false">IF(Spaces!B81="","",SUMIF('Fixture Inventory'!$B$6:$B$405,Spaces!B81,'Fixture Inventory'!$AF$6:$AF$405))</f>
        <v/>
      </c>
      <c r="G112" s="79" t="str">
        <f aca="false">IF(OR(Spaces!B81="",RATE=""),"",SUMIF('Fixture Inventory'!$B$6:$B$405,Spaces!B81,'Fixture Inventory'!$AH$6:$AH$405))</f>
        <v/>
      </c>
      <c r="H112" s="80" t="str">
        <f aca="false">IF(Spaces!B81="","",N(Spaces!L81)+N(Spaces!M81)+N(Spaces!N81))</f>
        <v/>
      </c>
    </row>
    <row r="113" customFormat="false" ht="15" hidden="false" customHeight="false" outlineLevel="0" collapsed="false">
      <c r="B113" s="58" t="str">
        <f aca="false">IF(Spaces!B82="","",Spaces!B82)</f>
        <v/>
      </c>
      <c r="C113" s="58" t="str">
        <f aca="false">IF(Spaces!B82="","",Spaces!A82)</f>
        <v/>
      </c>
      <c r="D113" s="78" t="str">
        <f aca="false">IF(Spaces!B82="","",Spaces!Q82)</f>
        <v/>
      </c>
      <c r="E113" s="78" t="str">
        <f aca="false">IF(Spaces!B82="","",Spaces!S82)</f>
        <v/>
      </c>
      <c r="F113" s="78" t="str">
        <f aca="false">IF(Spaces!B82="","",SUMIF('Fixture Inventory'!$B$6:$B$405,Spaces!B82,'Fixture Inventory'!$AF$6:$AF$405))</f>
        <v/>
      </c>
      <c r="G113" s="79" t="str">
        <f aca="false">IF(OR(Spaces!B82="",RATE=""),"",SUMIF('Fixture Inventory'!$B$6:$B$405,Spaces!B82,'Fixture Inventory'!$AH$6:$AH$405))</f>
        <v/>
      </c>
      <c r="H113" s="80" t="str">
        <f aca="false">IF(Spaces!B82="","",N(Spaces!L82)+N(Spaces!M82)+N(Spaces!N82))</f>
        <v/>
      </c>
    </row>
    <row r="114" customFormat="false" ht="15" hidden="false" customHeight="false" outlineLevel="0" collapsed="false">
      <c r="B114" s="58" t="str">
        <f aca="false">IF(Spaces!B83="","",Spaces!B83)</f>
        <v/>
      </c>
      <c r="C114" s="58" t="str">
        <f aca="false">IF(Spaces!B83="","",Spaces!A83)</f>
        <v/>
      </c>
      <c r="D114" s="78" t="str">
        <f aca="false">IF(Spaces!B83="","",Spaces!Q83)</f>
        <v/>
      </c>
      <c r="E114" s="78" t="str">
        <f aca="false">IF(Spaces!B83="","",Spaces!S83)</f>
        <v/>
      </c>
      <c r="F114" s="78" t="str">
        <f aca="false">IF(Spaces!B83="","",SUMIF('Fixture Inventory'!$B$6:$B$405,Spaces!B83,'Fixture Inventory'!$AF$6:$AF$405))</f>
        <v/>
      </c>
      <c r="G114" s="79" t="str">
        <f aca="false">IF(OR(Spaces!B83="",RATE=""),"",SUMIF('Fixture Inventory'!$B$6:$B$405,Spaces!B83,'Fixture Inventory'!$AH$6:$AH$405))</f>
        <v/>
      </c>
      <c r="H114" s="80" t="str">
        <f aca="false">IF(Spaces!B83="","",N(Spaces!L83)+N(Spaces!M83)+N(Spaces!N83))</f>
        <v/>
      </c>
    </row>
    <row r="115" customFormat="false" ht="15" hidden="false" customHeight="false" outlineLevel="0" collapsed="false">
      <c r="B115" s="58" t="str">
        <f aca="false">IF(Spaces!B84="","",Spaces!B84)</f>
        <v/>
      </c>
      <c r="C115" s="58" t="str">
        <f aca="false">IF(Spaces!B84="","",Spaces!A84)</f>
        <v/>
      </c>
      <c r="D115" s="78" t="str">
        <f aca="false">IF(Spaces!B84="","",Spaces!Q84)</f>
        <v/>
      </c>
      <c r="E115" s="78" t="str">
        <f aca="false">IF(Spaces!B84="","",Spaces!S84)</f>
        <v/>
      </c>
      <c r="F115" s="78" t="str">
        <f aca="false">IF(Spaces!B84="","",SUMIF('Fixture Inventory'!$B$6:$B$405,Spaces!B84,'Fixture Inventory'!$AF$6:$AF$405))</f>
        <v/>
      </c>
      <c r="G115" s="79" t="str">
        <f aca="false">IF(OR(Spaces!B84="",RATE=""),"",SUMIF('Fixture Inventory'!$B$6:$B$405,Spaces!B84,'Fixture Inventory'!$AH$6:$AH$405))</f>
        <v/>
      </c>
      <c r="H115" s="80" t="str">
        <f aca="false">IF(Spaces!B84="","",N(Spaces!L84)+N(Spaces!M84)+N(Spaces!N84))</f>
        <v/>
      </c>
    </row>
    <row r="116" customFormat="false" ht="15" hidden="false" customHeight="false" outlineLevel="0" collapsed="false">
      <c r="B116" s="58" t="str">
        <f aca="false">IF(Spaces!B85="","",Spaces!B85)</f>
        <v/>
      </c>
      <c r="C116" s="58" t="str">
        <f aca="false">IF(Spaces!B85="","",Spaces!A85)</f>
        <v/>
      </c>
      <c r="D116" s="78" t="str">
        <f aca="false">IF(Spaces!B85="","",Spaces!Q85)</f>
        <v/>
      </c>
      <c r="E116" s="78" t="str">
        <f aca="false">IF(Spaces!B85="","",Spaces!S85)</f>
        <v/>
      </c>
      <c r="F116" s="78" t="str">
        <f aca="false">IF(Spaces!B85="","",SUMIF('Fixture Inventory'!$B$6:$B$405,Spaces!B85,'Fixture Inventory'!$AF$6:$AF$405))</f>
        <v/>
      </c>
      <c r="G116" s="79" t="str">
        <f aca="false">IF(OR(Spaces!B85="",RATE=""),"",SUMIF('Fixture Inventory'!$B$6:$B$405,Spaces!B85,'Fixture Inventory'!$AH$6:$AH$405))</f>
        <v/>
      </c>
      <c r="H116" s="80" t="str">
        <f aca="false">IF(Spaces!B85="","",N(Spaces!L85)+N(Spaces!M85)+N(Spaces!N85))</f>
        <v/>
      </c>
    </row>
    <row r="117" customFormat="false" ht="15" hidden="false" customHeight="false" outlineLevel="0" collapsed="false">
      <c r="B117" s="58" t="str">
        <f aca="false">IF(Spaces!B86="","",Spaces!B86)</f>
        <v/>
      </c>
      <c r="C117" s="58" t="str">
        <f aca="false">IF(Spaces!B86="","",Spaces!A86)</f>
        <v/>
      </c>
      <c r="D117" s="78" t="str">
        <f aca="false">IF(Spaces!B86="","",Spaces!Q86)</f>
        <v/>
      </c>
      <c r="E117" s="78" t="str">
        <f aca="false">IF(Spaces!B86="","",Spaces!S86)</f>
        <v/>
      </c>
      <c r="F117" s="78" t="str">
        <f aca="false">IF(Spaces!B86="","",SUMIF('Fixture Inventory'!$B$6:$B$405,Spaces!B86,'Fixture Inventory'!$AF$6:$AF$405))</f>
        <v/>
      </c>
      <c r="G117" s="79" t="str">
        <f aca="false">IF(OR(Spaces!B86="",RATE=""),"",SUMIF('Fixture Inventory'!$B$6:$B$405,Spaces!B86,'Fixture Inventory'!$AH$6:$AH$405))</f>
        <v/>
      </c>
      <c r="H117" s="80" t="str">
        <f aca="false">IF(Spaces!B86="","",N(Spaces!L86)+N(Spaces!M86)+N(Spaces!N86))</f>
        <v/>
      </c>
    </row>
    <row r="118" customFormat="false" ht="15" hidden="false" customHeight="false" outlineLevel="0" collapsed="false">
      <c r="B118" s="58" t="str">
        <f aca="false">IF(Spaces!B87="","",Spaces!B87)</f>
        <v/>
      </c>
      <c r="C118" s="58" t="str">
        <f aca="false">IF(Spaces!B87="","",Spaces!A87)</f>
        <v/>
      </c>
      <c r="D118" s="78" t="str">
        <f aca="false">IF(Spaces!B87="","",Spaces!Q87)</f>
        <v/>
      </c>
      <c r="E118" s="78" t="str">
        <f aca="false">IF(Spaces!B87="","",Spaces!S87)</f>
        <v/>
      </c>
      <c r="F118" s="78" t="str">
        <f aca="false">IF(Spaces!B87="","",SUMIF('Fixture Inventory'!$B$6:$B$405,Spaces!B87,'Fixture Inventory'!$AF$6:$AF$405))</f>
        <v/>
      </c>
      <c r="G118" s="79" t="str">
        <f aca="false">IF(OR(Spaces!B87="",RATE=""),"",SUMIF('Fixture Inventory'!$B$6:$B$405,Spaces!B87,'Fixture Inventory'!$AH$6:$AH$405))</f>
        <v/>
      </c>
      <c r="H118" s="80" t="str">
        <f aca="false">IF(Spaces!B87="","",N(Spaces!L87)+N(Spaces!M87)+N(Spaces!N87))</f>
        <v/>
      </c>
    </row>
    <row r="119" customFormat="false" ht="15" hidden="false" customHeight="false" outlineLevel="0" collapsed="false">
      <c r="B119" s="58" t="str">
        <f aca="false">IF(Spaces!B88="","",Spaces!B88)</f>
        <v/>
      </c>
      <c r="C119" s="58" t="str">
        <f aca="false">IF(Spaces!B88="","",Spaces!A88)</f>
        <v/>
      </c>
      <c r="D119" s="78" t="str">
        <f aca="false">IF(Spaces!B88="","",Spaces!Q88)</f>
        <v/>
      </c>
      <c r="E119" s="78" t="str">
        <f aca="false">IF(Spaces!B88="","",Spaces!S88)</f>
        <v/>
      </c>
      <c r="F119" s="78" t="str">
        <f aca="false">IF(Spaces!B88="","",SUMIF('Fixture Inventory'!$B$6:$B$405,Spaces!B88,'Fixture Inventory'!$AF$6:$AF$405))</f>
        <v/>
      </c>
      <c r="G119" s="79" t="str">
        <f aca="false">IF(OR(Spaces!B88="",RATE=""),"",SUMIF('Fixture Inventory'!$B$6:$B$405,Spaces!B88,'Fixture Inventory'!$AH$6:$AH$405))</f>
        <v/>
      </c>
      <c r="H119" s="80" t="str">
        <f aca="false">IF(Spaces!B88="","",N(Spaces!L88)+N(Spaces!M88)+N(Spaces!N88))</f>
        <v/>
      </c>
    </row>
    <row r="120" customFormat="false" ht="15" hidden="false" customHeight="false" outlineLevel="0" collapsed="false">
      <c r="B120" s="58" t="str">
        <f aca="false">IF(Spaces!B89="","",Spaces!B89)</f>
        <v/>
      </c>
      <c r="C120" s="58" t="str">
        <f aca="false">IF(Spaces!B89="","",Spaces!A89)</f>
        <v/>
      </c>
      <c r="D120" s="78" t="str">
        <f aca="false">IF(Spaces!B89="","",Spaces!Q89)</f>
        <v/>
      </c>
      <c r="E120" s="78" t="str">
        <f aca="false">IF(Spaces!B89="","",Spaces!S89)</f>
        <v/>
      </c>
      <c r="F120" s="78" t="str">
        <f aca="false">IF(Spaces!B89="","",SUMIF('Fixture Inventory'!$B$6:$B$405,Spaces!B89,'Fixture Inventory'!$AF$6:$AF$405))</f>
        <v/>
      </c>
      <c r="G120" s="79" t="str">
        <f aca="false">IF(OR(Spaces!B89="",RATE=""),"",SUMIF('Fixture Inventory'!$B$6:$B$405,Spaces!B89,'Fixture Inventory'!$AH$6:$AH$405))</f>
        <v/>
      </c>
      <c r="H120" s="80" t="str">
        <f aca="false">IF(Spaces!B89="","",N(Spaces!L89)+N(Spaces!M89)+N(Spaces!N89))</f>
        <v/>
      </c>
    </row>
    <row r="121" customFormat="false" ht="15" hidden="false" customHeight="false" outlineLevel="0" collapsed="false">
      <c r="B121" s="58" t="str">
        <f aca="false">IF(Spaces!B90="","",Spaces!B90)</f>
        <v/>
      </c>
      <c r="C121" s="58" t="str">
        <f aca="false">IF(Spaces!B90="","",Spaces!A90)</f>
        <v/>
      </c>
      <c r="D121" s="78" t="str">
        <f aca="false">IF(Spaces!B90="","",Spaces!Q90)</f>
        <v/>
      </c>
      <c r="E121" s="78" t="str">
        <f aca="false">IF(Spaces!B90="","",Spaces!S90)</f>
        <v/>
      </c>
      <c r="F121" s="78" t="str">
        <f aca="false">IF(Spaces!B90="","",SUMIF('Fixture Inventory'!$B$6:$B$405,Spaces!B90,'Fixture Inventory'!$AF$6:$AF$405))</f>
        <v/>
      </c>
      <c r="G121" s="79" t="str">
        <f aca="false">IF(OR(Spaces!B90="",RATE=""),"",SUMIF('Fixture Inventory'!$B$6:$B$405,Spaces!B90,'Fixture Inventory'!$AH$6:$AH$405))</f>
        <v/>
      </c>
      <c r="H121" s="80" t="str">
        <f aca="false">IF(Spaces!B90="","",N(Spaces!L90)+N(Spaces!M90)+N(Spaces!N90))</f>
        <v/>
      </c>
    </row>
    <row r="122" customFormat="false" ht="15" hidden="false" customHeight="false" outlineLevel="0" collapsed="false">
      <c r="B122" s="58" t="str">
        <f aca="false">IF(Spaces!B91="","",Spaces!B91)</f>
        <v/>
      </c>
      <c r="C122" s="58" t="str">
        <f aca="false">IF(Spaces!B91="","",Spaces!A91)</f>
        <v/>
      </c>
      <c r="D122" s="78" t="str">
        <f aca="false">IF(Spaces!B91="","",Spaces!Q91)</f>
        <v/>
      </c>
      <c r="E122" s="78" t="str">
        <f aca="false">IF(Spaces!B91="","",Spaces!S91)</f>
        <v/>
      </c>
      <c r="F122" s="78" t="str">
        <f aca="false">IF(Spaces!B91="","",SUMIF('Fixture Inventory'!$B$6:$B$405,Spaces!B91,'Fixture Inventory'!$AF$6:$AF$405))</f>
        <v/>
      </c>
      <c r="G122" s="79" t="str">
        <f aca="false">IF(OR(Spaces!B91="",RATE=""),"",SUMIF('Fixture Inventory'!$B$6:$B$405,Spaces!B91,'Fixture Inventory'!$AH$6:$AH$405))</f>
        <v/>
      </c>
      <c r="H122" s="80" t="str">
        <f aca="false">IF(Spaces!B91="","",N(Spaces!L91)+N(Spaces!M91)+N(Spaces!N91))</f>
        <v/>
      </c>
    </row>
    <row r="123" customFormat="false" ht="15" hidden="false" customHeight="false" outlineLevel="0" collapsed="false">
      <c r="B123" s="58" t="str">
        <f aca="false">IF(Spaces!B92="","",Spaces!B92)</f>
        <v/>
      </c>
      <c r="C123" s="58" t="str">
        <f aca="false">IF(Spaces!B92="","",Spaces!A92)</f>
        <v/>
      </c>
      <c r="D123" s="78" t="str">
        <f aca="false">IF(Spaces!B92="","",Spaces!Q92)</f>
        <v/>
      </c>
      <c r="E123" s="78" t="str">
        <f aca="false">IF(Spaces!B92="","",Spaces!S92)</f>
        <v/>
      </c>
      <c r="F123" s="78" t="str">
        <f aca="false">IF(Spaces!B92="","",SUMIF('Fixture Inventory'!$B$6:$B$405,Spaces!B92,'Fixture Inventory'!$AF$6:$AF$405))</f>
        <v/>
      </c>
      <c r="G123" s="79" t="str">
        <f aca="false">IF(OR(Spaces!B92="",RATE=""),"",SUMIF('Fixture Inventory'!$B$6:$B$405,Spaces!B92,'Fixture Inventory'!$AH$6:$AH$405))</f>
        <v/>
      </c>
      <c r="H123" s="80" t="str">
        <f aca="false">IF(Spaces!B92="","",N(Spaces!L92)+N(Spaces!M92)+N(Spaces!N92))</f>
        <v/>
      </c>
    </row>
    <row r="124" customFormat="false" ht="15" hidden="false" customHeight="false" outlineLevel="0" collapsed="false">
      <c r="B124" s="58" t="str">
        <f aca="false">IF(Spaces!B93="","",Spaces!B93)</f>
        <v/>
      </c>
      <c r="C124" s="58" t="str">
        <f aca="false">IF(Spaces!B93="","",Spaces!A93)</f>
        <v/>
      </c>
      <c r="D124" s="78" t="str">
        <f aca="false">IF(Spaces!B93="","",Spaces!Q93)</f>
        <v/>
      </c>
      <c r="E124" s="78" t="str">
        <f aca="false">IF(Spaces!B93="","",Spaces!S93)</f>
        <v/>
      </c>
      <c r="F124" s="78" t="str">
        <f aca="false">IF(Spaces!B93="","",SUMIF('Fixture Inventory'!$B$6:$B$405,Spaces!B93,'Fixture Inventory'!$AF$6:$AF$405))</f>
        <v/>
      </c>
      <c r="G124" s="79" t="str">
        <f aca="false">IF(OR(Spaces!B93="",RATE=""),"",SUMIF('Fixture Inventory'!$B$6:$B$405,Spaces!B93,'Fixture Inventory'!$AH$6:$AH$405))</f>
        <v/>
      </c>
      <c r="H124" s="80" t="str">
        <f aca="false">IF(Spaces!B93="","",N(Spaces!L93)+N(Spaces!M93)+N(Spaces!N93))</f>
        <v/>
      </c>
    </row>
    <row r="125" customFormat="false" ht="15" hidden="false" customHeight="false" outlineLevel="0" collapsed="false">
      <c r="B125" s="58" t="str">
        <f aca="false">IF(Spaces!B94="","",Spaces!B94)</f>
        <v/>
      </c>
      <c r="C125" s="58" t="str">
        <f aca="false">IF(Spaces!B94="","",Spaces!A94)</f>
        <v/>
      </c>
      <c r="D125" s="78" t="str">
        <f aca="false">IF(Spaces!B94="","",Spaces!Q94)</f>
        <v/>
      </c>
      <c r="E125" s="78" t="str">
        <f aca="false">IF(Spaces!B94="","",Spaces!S94)</f>
        <v/>
      </c>
      <c r="F125" s="78" t="str">
        <f aca="false">IF(Spaces!B94="","",SUMIF('Fixture Inventory'!$B$6:$B$405,Spaces!B94,'Fixture Inventory'!$AF$6:$AF$405))</f>
        <v/>
      </c>
      <c r="G125" s="79" t="str">
        <f aca="false">IF(OR(Spaces!B94="",RATE=""),"",SUMIF('Fixture Inventory'!$B$6:$B$405,Spaces!B94,'Fixture Inventory'!$AH$6:$AH$405))</f>
        <v/>
      </c>
      <c r="H125" s="80" t="str">
        <f aca="false">IF(Spaces!B94="","",N(Spaces!L94)+N(Spaces!M94)+N(Spaces!N94))</f>
        <v/>
      </c>
    </row>
    <row r="126" customFormat="false" ht="15" hidden="false" customHeight="false" outlineLevel="0" collapsed="false">
      <c r="B126" s="58" t="str">
        <f aca="false">IF(Spaces!B95="","",Spaces!B95)</f>
        <v/>
      </c>
      <c r="C126" s="58" t="str">
        <f aca="false">IF(Spaces!B95="","",Spaces!A95)</f>
        <v/>
      </c>
      <c r="D126" s="78" t="str">
        <f aca="false">IF(Spaces!B95="","",Spaces!Q95)</f>
        <v/>
      </c>
      <c r="E126" s="78" t="str">
        <f aca="false">IF(Spaces!B95="","",Spaces!S95)</f>
        <v/>
      </c>
      <c r="F126" s="78" t="str">
        <f aca="false">IF(Spaces!B95="","",SUMIF('Fixture Inventory'!$B$6:$B$405,Spaces!B95,'Fixture Inventory'!$AF$6:$AF$405))</f>
        <v/>
      </c>
      <c r="G126" s="79" t="str">
        <f aca="false">IF(OR(Spaces!B95="",RATE=""),"",SUMIF('Fixture Inventory'!$B$6:$B$405,Spaces!B95,'Fixture Inventory'!$AH$6:$AH$405))</f>
        <v/>
      </c>
      <c r="H126" s="80" t="str">
        <f aca="false">IF(Spaces!B95="","",N(Spaces!L95)+N(Spaces!M95)+N(Spaces!N95))</f>
        <v/>
      </c>
    </row>
    <row r="127" customFormat="false" ht="15" hidden="false" customHeight="false" outlineLevel="0" collapsed="false">
      <c r="B127" s="58" t="str">
        <f aca="false">IF(Spaces!B96="","",Spaces!B96)</f>
        <v/>
      </c>
      <c r="C127" s="58" t="str">
        <f aca="false">IF(Spaces!B96="","",Spaces!A96)</f>
        <v/>
      </c>
      <c r="D127" s="78" t="str">
        <f aca="false">IF(Spaces!B96="","",Spaces!Q96)</f>
        <v/>
      </c>
      <c r="E127" s="78" t="str">
        <f aca="false">IF(Spaces!B96="","",Spaces!S96)</f>
        <v/>
      </c>
      <c r="F127" s="78" t="str">
        <f aca="false">IF(Spaces!B96="","",SUMIF('Fixture Inventory'!$B$6:$B$405,Spaces!B96,'Fixture Inventory'!$AF$6:$AF$405))</f>
        <v/>
      </c>
      <c r="G127" s="79" t="str">
        <f aca="false">IF(OR(Spaces!B96="",RATE=""),"",SUMIF('Fixture Inventory'!$B$6:$B$405,Spaces!B96,'Fixture Inventory'!$AH$6:$AH$405))</f>
        <v/>
      </c>
      <c r="H127" s="80" t="str">
        <f aca="false">IF(Spaces!B96="","",N(Spaces!L96)+N(Spaces!M96)+N(Spaces!N96))</f>
        <v/>
      </c>
    </row>
    <row r="128" customFormat="false" ht="15" hidden="false" customHeight="false" outlineLevel="0" collapsed="false">
      <c r="B128" s="58" t="str">
        <f aca="false">IF(Spaces!B97="","",Spaces!B97)</f>
        <v/>
      </c>
      <c r="C128" s="58" t="str">
        <f aca="false">IF(Spaces!B97="","",Spaces!A97)</f>
        <v/>
      </c>
      <c r="D128" s="78" t="str">
        <f aca="false">IF(Spaces!B97="","",Spaces!Q97)</f>
        <v/>
      </c>
      <c r="E128" s="78" t="str">
        <f aca="false">IF(Spaces!B97="","",Spaces!S97)</f>
        <v/>
      </c>
      <c r="F128" s="78" t="str">
        <f aca="false">IF(Spaces!B97="","",SUMIF('Fixture Inventory'!$B$6:$B$405,Spaces!B97,'Fixture Inventory'!$AF$6:$AF$405))</f>
        <v/>
      </c>
      <c r="G128" s="79" t="str">
        <f aca="false">IF(OR(Spaces!B97="",RATE=""),"",SUMIF('Fixture Inventory'!$B$6:$B$405,Spaces!B97,'Fixture Inventory'!$AH$6:$AH$405))</f>
        <v/>
      </c>
      <c r="H128" s="80" t="str">
        <f aca="false">IF(Spaces!B97="","",N(Spaces!L97)+N(Spaces!M97)+N(Spaces!N97))</f>
        <v/>
      </c>
    </row>
    <row r="129" customFormat="false" ht="15" hidden="false" customHeight="false" outlineLevel="0" collapsed="false">
      <c r="B129" s="58" t="str">
        <f aca="false">IF(Spaces!B98="","",Spaces!B98)</f>
        <v/>
      </c>
      <c r="C129" s="58" t="str">
        <f aca="false">IF(Spaces!B98="","",Spaces!A98)</f>
        <v/>
      </c>
      <c r="D129" s="78" t="str">
        <f aca="false">IF(Spaces!B98="","",Spaces!Q98)</f>
        <v/>
      </c>
      <c r="E129" s="78" t="str">
        <f aca="false">IF(Spaces!B98="","",Spaces!S98)</f>
        <v/>
      </c>
      <c r="F129" s="78" t="str">
        <f aca="false">IF(Spaces!B98="","",SUMIF('Fixture Inventory'!$B$6:$B$405,Spaces!B98,'Fixture Inventory'!$AF$6:$AF$405))</f>
        <v/>
      </c>
      <c r="G129" s="79" t="str">
        <f aca="false">IF(OR(Spaces!B98="",RATE=""),"",SUMIF('Fixture Inventory'!$B$6:$B$405,Spaces!B98,'Fixture Inventory'!$AH$6:$AH$405))</f>
        <v/>
      </c>
      <c r="H129" s="80" t="str">
        <f aca="false">IF(Spaces!B98="","",N(Spaces!L98)+N(Spaces!M98)+N(Spaces!N98))</f>
        <v/>
      </c>
    </row>
    <row r="130" customFormat="false" ht="15" hidden="false" customHeight="false" outlineLevel="0" collapsed="false">
      <c r="B130" s="58" t="str">
        <f aca="false">IF(Spaces!B99="","",Spaces!B99)</f>
        <v/>
      </c>
      <c r="C130" s="58" t="str">
        <f aca="false">IF(Spaces!B99="","",Spaces!A99)</f>
        <v/>
      </c>
      <c r="D130" s="78" t="str">
        <f aca="false">IF(Spaces!B99="","",Spaces!Q99)</f>
        <v/>
      </c>
      <c r="E130" s="78" t="str">
        <f aca="false">IF(Spaces!B99="","",Spaces!S99)</f>
        <v/>
      </c>
      <c r="F130" s="78" t="str">
        <f aca="false">IF(Spaces!B99="","",SUMIF('Fixture Inventory'!$B$6:$B$405,Spaces!B99,'Fixture Inventory'!$AF$6:$AF$405))</f>
        <v/>
      </c>
      <c r="G130" s="79" t="str">
        <f aca="false">IF(OR(Spaces!B99="",RATE=""),"",SUMIF('Fixture Inventory'!$B$6:$B$405,Spaces!B99,'Fixture Inventory'!$AH$6:$AH$405))</f>
        <v/>
      </c>
      <c r="H130" s="80" t="str">
        <f aca="false">IF(Spaces!B99="","",N(Spaces!L99)+N(Spaces!M99)+N(Spaces!N99))</f>
        <v/>
      </c>
    </row>
    <row r="131" customFormat="false" ht="15" hidden="false" customHeight="false" outlineLevel="0" collapsed="false">
      <c r="B131" s="58" t="str">
        <f aca="false">IF(Spaces!B100="","",Spaces!B100)</f>
        <v/>
      </c>
      <c r="C131" s="58" t="str">
        <f aca="false">IF(Spaces!B100="","",Spaces!A100)</f>
        <v/>
      </c>
      <c r="D131" s="78" t="str">
        <f aca="false">IF(Spaces!B100="","",Spaces!Q100)</f>
        <v/>
      </c>
      <c r="E131" s="78" t="str">
        <f aca="false">IF(Spaces!B100="","",Spaces!S100)</f>
        <v/>
      </c>
      <c r="F131" s="78" t="str">
        <f aca="false">IF(Spaces!B100="","",SUMIF('Fixture Inventory'!$B$6:$B$405,Spaces!B100,'Fixture Inventory'!$AF$6:$AF$405))</f>
        <v/>
      </c>
      <c r="G131" s="79" t="str">
        <f aca="false">IF(OR(Spaces!B100="",RATE=""),"",SUMIF('Fixture Inventory'!$B$6:$B$405,Spaces!B100,'Fixture Inventory'!$AH$6:$AH$405))</f>
        <v/>
      </c>
      <c r="H131" s="80" t="str">
        <f aca="false">IF(Spaces!B100="","",N(Spaces!L100)+N(Spaces!M100)+N(Spaces!N100))</f>
        <v/>
      </c>
    </row>
    <row r="132" customFormat="false" ht="15" hidden="false" customHeight="false" outlineLevel="0" collapsed="false">
      <c r="B132" s="58" t="str">
        <f aca="false">IF(Spaces!B101="","",Spaces!B101)</f>
        <v/>
      </c>
      <c r="C132" s="58" t="str">
        <f aca="false">IF(Spaces!B101="","",Spaces!A101)</f>
        <v/>
      </c>
      <c r="D132" s="78" t="str">
        <f aca="false">IF(Spaces!B101="","",Spaces!Q101)</f>
        <v/>
      </c>
      <c r="E132" s="78" t="str">
        <f aca="false">IF(Spaces!B101="","",Spaces!S101)</f>
        <v/>
      </c>
      <c r="F132" s="78" t="str">
        <f aca="false">IF(Spaces!B101="","",SUMIF('Fixture Inventory'!$B$6:$B$405,Spaces!B101,'Fixture Inventory'!$AF$6:$AF$405))</f>
        <v/>
      </c>
      <c r="G132" s="79" t="str">
        <f aca="false">IF(OR(Spaces!B101="",RATE=""),"",SUMIF('Fixture Inventory'!$B$6:$B$405,Spaces!B101,'Fixture Inventory'!$AH$6:$AH$405))</f>
        <v/>
      </c>
      <c r="H132" s="80" t="str">
        <f aca="false">IF(Spaces!B101="","",N(Spaces!L101)+N(Spaces!M101)+N(Spaces!N101))</f>
        <v/>
      </c>
    </row>
    <row r="133" customFormat="false" ht="15" hidden="false" customHeight="false" outlineLevel="0" collapsed="false">
      <c r="B133" s="58" t="str">
        <f aca="false">IF(Spaces!B102="","",Spaces!B102)</f>
        <v/>
      </c>
      <c r="C133" s="58" t="str">
        <f aca="false">IF(Spaces!B102="","",Spaces!A102)</f>
        <v/>
      </c>
      <c r="D133" s="78" t="str">
        <f aca="false">IF(Spaces!B102="","",Spaces!Q102)</f>
        <v/>
      </c>
      <c r="E133" s="78" t="str">
        <f aca="false">IF(Spaces!B102="","",Spaces!S102)</f>
        <v/>
      </c>
      <c r="F133" s="78" t="str">
        <f aca="false">IF(Spaces!B102="","",SUMIF('Fixture Inventory'!$B$6:$B$405,Spaces!B102,'Fixture Inventory'!$AF$6:$AF$405))</f>
        <v/>
      </c>
      <c r="G133" s="79" t="str">
        <f aca="false">IF(OR(Spaces!B102="",RATE=""),"",SUMIF('Fixture Inventory'!$B$6:$B$405,Spaces!B102,'Fixture Inventory'!$AH$6:$AH$405))</f>
        <v/>
      </c>
      <c r="H133" s="80" t="str">
        <f aca="false">IF(Spaces!B102="","",N(Spaces!L102)+N(Spaces!M102)+N(Spaces!N102))</f>
        <v/>
      </c>
    </row>
    <row r="134" customFormat="false" ht="15" hidden="false" customHeight="false" outlineLevel="0" collapsed="false">
      <c r="B134" s="58" t="str">
        <f aca="false">IF(Spaces!B103="","",Spaces!B103)</f>
        <v/>
      </c>
      <c r="C134" s="58" t="str">
        <f aca="false">IF(Spaces!B103="","",Spaces!A103)</f>
        <v/>
      </c>
      <c r="D134" s="78" t="str">
        <f aca="false">IF(Spaces!B103="","",Spaces!Q103)</f>
        <v/>
      </c>
      <c r="E134" s="78" t="str">
        <f aca="false">IF(Spaces!B103="","",Spaces!S103)</f>
        <v/>
      </c>
      <c r="F134" s="78" t="str">
        <f aca="false">IF(Spaces!B103="","",SUMIF('Fixture Inventory'!$B$6:$B$405,Spaces!B103,'Fixture Inventory'!$AF$6:$AF$405))</f>
        <v/>
      </c>
      <c r="G134" s="79" t="str">
        <f aca="false">IF(OR(Spaces!B103="",RATE=""),"",SUMIF('Fixture Inventory'!$B$6:$B$405,Spaces!B103,'Fixture Inventory'!$AH$6:$AH$405))</f>
        <v/>
      </c>
      <c r="H134" s="80" t="str">
        <f aca="false">IF(Spaces!B103="","",N(Spaces!L103)+N(Spaces!M103)+N(Spaces!N103))</f>
        <v/>
      </c>
    </row>
    <row r="135" customFormat="false" ht="15" hidden="false" customHeight="false" outlineLevel="0" collapsed="false">
      <c r="B135" s="58" t="str">
        <f aca="false">IF(Spaces!B104="","",Spaces!B104)</f>
        <v/>
      </c>
      <c r="C135" s="58" t="str">
        <f aca="false">IF(Spaces!B104="","",Spaces!A104)</f>
        <v/>
      </c>
      <c r="D135" s="78" t="str">
        <f aca="false">IF(Spaces!B104="","",Spaces!Q104)</f>
        <v/>
      </c>
      <c r="E135" s="78" t="str">
        <f aca="false">IF(Spaces!B104="","",Spaces!S104)</f>
        <v/>
      </c>
      <c r="F135" s="78" t="str">
        <f aca="false">IF(Spaces!B104="","",SUMIF('Fixture Inventory'!$B$6:$B$405,Spaces!B104,'Fixture Inventory'!$AF$6:$AF$405))</f>
        <v/>
      </c>
      <c r="G135" s="79" t="str">
        <f aca="false">IF(OR(Spaces!B104="",RATE=""),"",SUMIF('Fixture Inventory'!$B$6:$B$405,Spaces!B104,'Fixture Inventory'!$AH$6:$AH$405))</f>
        <v/>
      </c>
      <c r="H135" s="80" t="str">
        <f aca="false">IF(Spaces!B104="","",N(Spaces!L104)+N(Spaces!M104)+N(Spaces!N104))</f>
        <v/>
      </c>
    </row>
    <row r="136" customFormat="false" ht="15" hidden="false" customHeight="false" outlineLevel="0" collapsed="false">
      <c r="B136" s="58" t="str">
        <f aca="false">IF(Spaces!B105="","",Spaces!B105)</f>
        <v/>
      </c>
      <c r="C136" s="58" t="str">
        <f aca="false">IF(Spaces!B105="","",Spaces!A105)</f>
        <v/>
      </c>
      <c r="D136" s="78" t="str">
        <f aca="false">IF(Spaces!B105="","",Spaces!Q105)</f>
        <v/>
      </c>
      <c r="E136" s="78" t="str">
        <f aca="false">IF(Spaces!B105="","",Spaces!S105)</f>
        <v/>
      </c>
      <c r="F136" s="78" t="str">
        <f aca="false">IF(Spaces!B105="","",SUMIF('Fixture Inventory'!$B$6:$B$405,Spaces!B105,'Fixture Inventory'!$AF$6:$AF$405))</f>
        <v/>
      </c>
      <c r="G136" s="79" t="str">
        <f aca="false">IF(OR(Spaces!B105="",RATE=""),"",SUMIF('Fixture Inventory'!$B$6:$B$405,Spaces!B105,'Fixture Inventory'!$AH$6:$AH$405))</f>
        <v/>
      </c>
      <c r="H136" s="80" t="str">
        <f aca="false">IF(Spaces!B105="","",N(Spaces!L105)+N(Spaces!M105)+N(Spaces!N105))</f>
        <v/>
      </c>
    </row>
  </sheetData>
  <mergeCells count="4">
    <mergeCell ref="B8:D8"/>
    <mergeCell ref="F8:H8"/>
    <mergeCell ref="B17:D17"/>
    <mergeCell ref="B29:D29"/>
  </mergeCells>
  <conditionalFormatting sqref="E37:E136">
    <cfRule type="dataBar" priority="2">
      <dataBar showValue="1" minLength="10" maxLength="90">
        <cfvo type="num" val="0"/>
        <cfvo type="max" val="0"/>
        <color rgb="FF9FD4B8"/>
      </dataBar>
      <extLst>
        <ext xmlns:x14="http://schemas.microsoft.com/office/spreadsheetml/2009/9/main" uri="{B025F937-C7B1-47D3-B67F-A62EFF666E3E}">
          <x14:id>{3B225990-52DE-4270-96F1-5D9E12B58C87}</x14:id>
        </ext>
      </extLst>
    </cfRule>
  </conditionalFormatting>
  <conditionalFormatting sqref="F37:F136">
    <cfRule type="dataBar" priority="3">
      <dataBar showValue="1" minLength="10" maxLength="90">
        <cfvo type="num" val="0"/>
        <cfvo type="max" val="0"/>
        <color rgb="FFB9A8E0"/>
      </dataBar>
      <extLst>
        <ext xmlns:x14="http://schemas.microsoft.com/office/spreadsheetml/2009/9/main" uri="{B025F937-C7B1-47D3-B67F-A62EFF666E3E}">
          <x14:id>{AC51714B-66D6-4660-81A9-DEA435206062}</x14:id>
        </ext>
      </extLst>
    </cfRule>
  </conditionalFormatting>
  <printOptions headings="false" gridLines="false" gridLinesSet="true" horizontalCentered="true" verticalCentered="false"/>
  <pageMargins left="0.75" right="0.75" top="1" bottom="1" header="0.511811023622047" footer="0.5"/>
  <pageSetup paperSize="1" scale="100" fitToWidth="1" fitToHeight="0" pageOrder="downThenOver" orientation="landscape" blackAndWhite="false" draft="false" cellComments="none" horizontalDpi="300" verticalDpi="300" copies="1"/>
  <headerFooter differentFirst="false" differentOddEven="false">
    <oddHeader/>
    <oddFooter>&amp;LLumaQuote Lighting Audit Template&amp;RPage &amp;P of &amp;N</oddFooter>
  </headerFooter>
  <drawing r:id="rId1"/>
  <extLst>
    <ext xmlns:x14="http://schemas.microsoft.com/office/spreadsheetml/2009/9/main" uri="{78C0D931-6437-407d-A8EE-F0AAD7539E65}">
      <x14:conditionalFormattings>
        <x14:conditionalFormatting xmlns:xm="http://schemas.microsoft.com/office/excel/2006/main">
          <x14:cfRule type="dataBar" id="{3B225990-52DE-4270-96F1-5D9E12B58C87}">
            <x14:dataBar minLength="10" maxLength="90" axisPosition="none" gradient="true">
              <x14:cfvo type="num">
                <xm:f>0</xm:f>
              </x14:cfvo>
              <x14:cfvo type="max"/>
              <x14:negativeFillColor rgb="FF9FD4B8"/>
              <x14:axisColor rgb="FF000000"/>
            </x14:dataBar>
          </x14:cfRule>
          <xm:sqref>E37:E136</xm:sqref>
        </x14:conditionalFormatting>
        <x14:conditionalFormatting xmlns:xm="http://schemas.microsoft.com/office/excel/2006/main">
          <x14:cfRule type="dataBar" id="{AC51714B-66D6-4660-81A9-DEA435206062}">
            <x14:dataBar minLength="10" maxLength="90" axisPosition="none" gradient="true">
              <x14:cfvo type="num">
                <xm:f>0</xm:f>
              </x14:cfvo>
              <x14:cfvo type="max"/>
              <x14:negativeFillColor rgb="FFB9A8E0"/>
              <x14:axisColor rgb="FF000000"/>
            </x14:dataBar>
          </x14:cfRule>
          <xm:sqref>F37:F136</xm:sqref>
        </x14:conditionalFormatting>
      </x14:conditionalFormattings>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A0B0A8"/>
    <pageSetUpPr fitToPage="true"/>
  </sheetPr>
  <dimension ref="A1:N8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4" topLeftCell="A5"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30"/>
    <col collapsed="false" customWidth="true" hidden="false" outlineLevel="0" max="2" min="2" style="0" width="14"/>
    <col collapsed="false" customWidth="true" hidden="false" outlineLevel="0" max="3" min="3" style="0" width="12"/>
    <col collapsed="false" customWidth="true" hidden="false" outlineLevel="0" max="4" min="4" style="0" width="3"/>
    <col collapsed="false" customWidth="true" hidden="false" outlineLevel="0" max="5" min="5" style="0" width="28"/>
    <col collapsed="false" customWidth="true" hidden="false" outlineLevel="0" max="6" min="6" style="0" width="20"/>
    <col collapsed="false" customWidth="true" hidden="false" outlineLevel="0" max="7" min="7" style="0" width="11"/>
    <col collapsed="false" customWidth="true" hidden="false" outlineLevel="0" max="8" min="8" style="0" width="17"/>
    <col collapsed="false" customWidth="true" hidden="false" outlineLevel="0" max="9" min="9" style="0" width="11"/>
    <col collapsed="false" customWidth="true" hidden="false" outlineLevel="0" max="10" min="10" style="0" width="17"/>
    <col collapsed="false" customWidth="true" hidden="false" outlineLevel="0" max="11" min="11" style="0" width="10"/>
    <col collapsed="false" customWidth="true" hidden="false" outlineLevel="0" max="12" min="12" style="0" width="24"/>
    <col collapsed="false" customWidth="true" hidden="false" outlineLevel="0" max="13" min="13" style="0" width="12"/>
    <col collapsed="false" customWidth="true" hidden="false" outlineLevel="0" max="14" min="14" style="0" width="24"/>
  </cols>
  <sheetData>
    <row r="1" customFormat="false" ht="25.5" hidden="false" customHeight="true" outlineLevel="0" collapsed="false">
      <c r="A1" s="14" t="s">
        <v>238</v>
      </c>
    </row>
    <row r="2" customFormat="false" ht="15" hidden="false" customHeight="false" outlineLevel="0" collapsed="false">
      <c r="A2" s="15" t="s">
        <v>239</v>
      </c>
    </row>
    <row r="4" customFormat="false" ht="22.35" hidden="false" customHeight="false" outlineLevel="0" collapsed="false">
      <c r="A4" s="16" t="s">
        <v>142</v>
      </c>
      <c r="B4" s="16" t="s">
        <v>240</v>
      </c>
      <c r="C4" s="16" t="s">
        <v>241</v>
      </c>
      <c r="E4" s="16" t="s">
        <v>107</v>
      </c>
      <c r="F4" s="16" t="s">
        <v>144</v>
      </c>
      <c r="G4" s="16" t="s">
        <v>155</v>
      </c>
      <c r="H4" s="16" t="s">
        <v>156</v>
      </c>
      <c r="I4" s="16" t="s">
        <v>242</v>
      </c>
      <c r="J4" s="16" t="s">
        <v>243</v>
      </c>
      <c r="K4" s="16" t="s">
        <v>114</v>
      </c>
      <c r="L4" s="16" t="s">
        <v>244</v>
      </c>
      <c r="M4" s="16" t="s">
        <v>245</v>
      </c>
      <c r="N4" s="16" t="s">
        <v>66</v>
      </c>
    </row>
    <row r="5" customFormat="false" ht="15" hidden="false" customHeight="false" outlineLevel="0" collapsed="false">
      <c r="A5" s="58" t="s">
        <v>246</v>
      </c>
      <c r="B5" s="58" t="s">
        <v>247</v>
      </c>
      <c r="C5" s="80" t="n">
        <v>36</v>
      </c>
      <c r="E5" s="58" t="s">
        <v>128</v>
      </c>
      <c r="F5" s="58" t="s">
        <v>248</v>
      </c>
      <c r="G5" s="58" t="s">
        <v>249</v>
      </c>
      <c r="H5" s="58" t="s">
        <v>179</v>
      </c>
      <c r="I5" s="58" t="s">
        <v>250</v>
      </c>
      <c r="J5" s="58" t="s">
        <v>251</v>
      </c>
      <c r="K5" s="58" t="s">
        <v>252</v>
      </c>
      <c r="L5" s="58" t="s">
        <v>253</v>
      </c>
      <c r="M5" s="58" t="s">
        <v>254</v>
      </c>
      <c r="N5" s="58" t="s">
        <v>67</v>
      </c>
    </row>
    <row r="6" customFormat="false" ht="15" hidden="false" customHeight="false" outlineLevel="0" collapsed="false">
      <c r="A6" s="58" t="s">
        <v>255</v>
      </c>
      <c r="B6" s="58" t="s">
        <v>247</v>
      </c>
      <c r="C6" s="80" t="n">
        <v>72</v>
      </c>
      <c r="E6" s="58" t="s">
        <v>256</v>
      </c>
      <c r="F6" s="58" t="s">
        <v>176</v>
      </c>
      <c r="G6" s="58" t="s">
        <v>178</v>
      </c>
      <c r="H6" s="58" t="s">
        <v>198</v>
      </c>
      <c r="I6" s="58" t="s">
        <v>257</v>
      </c>
      <c r="J6" s="58" t="s">
        <v>129</v>
      </c>
      <c r="K6" s="58" t="s">
        <v>258</v>
      </c>
      <c r="L6" s="58" t="s">
        <v>259</v>
      </c>
      <c r="M6" s="58" t="s">
        <v>260</v>
      </c>
      <c r="N6" s="58" t="s">
        <v>261</v>
      </c>
    </row>
    <row r="7" customFormat="false" ht="15" hidden="false" customHeight="false" outlineLevel="0" collapsed="false">
      <c r="A7" s="58" t="s">
        <v>262</v>
      </c>
      <c r="B7" s="58" t="s">
        <v>247</v>
      </c>
      <c r="C7" s="80" t="n">
        <v>108</v>
      </c>
      <c r="E7" s="58" t="s">
        <v>263</v>
      </c>
      <c r="F7" s="58" t="s">
        <v>264</v>
      </c>
      <c r="G7" s="58" t="s">
        <v>265</v>
      </c>
      <c r="H7" s="58" t="s">
        <v>200</v>
      </c>
      <c r="I7" s="58" t="s">
        <v>266</v>
      </c>
      <c r="J7" s="58" t="s">
        <v>267</v>
      </c>
      <c r="K7" s="58" t="s">
        <v>130</v>
      </c>
      <c r="L7" s="58" t="s">
        <v>268</v>
      </c>
      <c r="M7" s="58" t="s">
        <v>89</v>
      </c>
      <c r="N7" s="58" t="s">
        <v>269</v>
      </c>
    </row>
    <row r="8" customFormat="false" ht="15" hidden="false" customHeight="false" outlineLevel="0" collapsed="false">
      <c r="A8" s="58" t="s">
        <v>270</v>
      </c>
      <c r="B8" s="58" t="s">
        <v>247</v>
      </c>
      <c r="C8" s="80" t="n">
        <v>144</v>
      </c>
      <c r="E8" s="58" t="s">
        <v>271</v>
      </c>
      <c r="F8" s="58" t="s">
        <v>130</v>
      </c>
      <c r="H8" s="58" t="s">
        <v>202</v>
      </c>
      <c r="I8" s="58" t="s">
        <v>177</v>
      </c>
      <c r="L8" s="58" t="s">
        <v>272</v>
      </c>
      <c r="N8" s="58" t="s">
        <v>273</v>
      </c>
    </row>
    <row r="9" customFormat="false" ht="15" hidden="false" customHeight="false" outlineLevel="0" collapsed="false">
      <c r="A9" s="58" t="s">
        <v>274</v>
      </c>
      <c r="B9" s="58" t="s">
        <v>247</v>
      </c>
      <c r="C9" s="80" t="n">
        <v>40</v>
      </c>
      <c r="E9" s="58" t="s">
        <v>275</v>
      </c>
      <c r="F9" s="58" t="s">
        <v>276</v>
      </c>
      <c r="H9" s="58" t="s">
        <v>205</v>
      </c>
      <c r="I9" s="58" t="s">
        <v>277</v>
      </c>
      <c r="L9" s="58" t="s">
        <v>278</v>
      </c>
      <c r="N9" s="58" t="s">
        <v>279</v>
      </c>
    </row>
    <row r="10" customFormat="false" ht="15" hidden="false" customHeight="false" outlineLevel="0" collapsed="false">
      <c r="A10" s="58" t="s">
        <v>280</v>
      </c>
      <c r="B10" s="58" t="s">
        <v>247</v>
      </c>
      <c r="C10" s="80" t="n">
        <v>124</v>
      </c>
      <c r="E10" s="58" t="s">
        <v>281</v>
      </c>
      <c r="H10" s="58" t="s">
        <v>208</v>
      </c>
      <c r="I10" s="58" t="s">
        <v>282</v>
      </c>
      <c r="L10" s="58" t="s">
        <v>283</v>
      </c>
      <c r="N10" s="58" t="s">
        <v>284</v>
      </c>
    </row>
    <row r="11" customFormat="false" ht="15" hidden="false" customHeight="false" outlineLevel="0" collapsed="false">
      <c r="A11" s="58" t="s">
        <v>285</v>
      </c>
      <c r="B11" s="58" t="s">
        <v>247</v>
      </c>
      <c r="C11" s="80" t="n">
        <v>96</v>
      </c>
      <c r="E11" s="58" t="s">
        <v>286</v>
      </c>
      <c r="I11" s="58" t="s">
        <v>287</v>
      </c>
      <c r="L11" s="58" t="s">
        <v>288</v>
      </c>
      <c r="N11" s="58" t="s">
        <v>289</v>
      </c>
    </row>
    <row r="12" customFormat="false" ht="15" hidden="false" customHeight="false" outlineLevel="0" collapsed="false">
      <c r="A12" s="58" t="s">
        <v>290</v>
      </c>
      <c r="B12" s="58" t="s">
        <v>247</v>
      </c>
      <c r="C12" s="80" t="n">
        <v>192</v>
      </c>
      <c r="E12" s="58" t="s">
        <v>291</v>
      </c>
      <c r="I12" s="58" t="s">
        <v>276</v>
      </c>
      <c r="L12" s="58" t="s">
        <v>292</v>
      </c>
      <c r="N12" s="58" t="s">
        <v>293</v>
      </c>
    </row>
    <row r="13" customFormat="false" ht="15" hidden="false" customHeight="false" outlineLevel="0" collapsed="false">
      <c r="A13" s="58" t="s">
        <v>294</v>
      </c>
      <c r="B13" s="58" t="s">
        <v>247</v>
      </c>
      <c r="C13" s="80" t="n">
        <v>160</v>
      </c>
      <c r="E13" s="58" t="s">
        <v>295</v>
      </c>
      <c r="L13" s="58" t="s">
        <v>131</v>
      </c>
      <c r="N13" s="58" t="s">
        <v>296</v>
      </c>
    </row>
    <row r="14" customFormat="false" ht="15" hidden="false" customHeight="false" outlineLevel="0" collapsed="false">
      <c r="A14" s="58" t="s">
        <v>297</v>
      </c>
      <c r="B14" s="58" t="s">
        <v>247</v>
      </c>
      <c r="C14" s="80" t="n">
        <v>48</v>
      </c>
      <c r="E14" s="58" t="s">
        <v>298</v>
      </c>
      <c r="L14" s="58" t="s">
        <v>299</v>
      </c>
      <c r="N14" s="58" t="s">
        <v>300</v>
      </c>
    </row>
    <row r="15" customFormat="false" ht="15" hidden="false" customHeight="false" outlineLevel="0" collapsed="false">
      <c r="A15" s="58" t="s">
        <v>301</v>
      </c>
      <c r="B15" s="58" t="s">
        <v>247</v>
      </c>
      <c r="C15" s="80" t="n">
        <v>62</v>
      </c>
      <c r="E15" s="58" t="s">
        <v>302</v>
      </c>
      <c r="L15" s="58" t="s">
        <v>276</v>
      </c>
      <c r="N15" s="58" t="s">
        <v>303</v>
      </c>
    </row>
    <row r="16" customFormat="false" ht="15" hidden="false" customHeight="false" outlineLevel="0" collapsed="false">
      <c r="A16" s="58" t="s">
        <v>304</v>
      </c>
      <c r="B16" s="58" t="s">
        <v>247</v>
      </c>
      <c r="C16" s="80" t="n">
        <v>116</v>
      </c>
      <c r="E16" s="58" t="s">
        <v>305</v>
      </c>
    </row>
    <row r="17" customFormat="false" ht="15" hidden="false" customHeight="false" outlineLevel="0" collapsed="false">
      <c r="A17" s="58" t="s">
        <v>306</v>
      </c>
      <c r="B17" s="58" t="s">
        <v>247</v>
      </c>
      <c r="C17" s="80" t="n">
        <v>232</v>
      </c>
      <c r="E17" s="58" t="s">
        <v>307</v>
      </c>
    </row>
    <row r="18" customFormat="false" ht="15" hidden="false" customHeight="false" outlineLevel="0" collapsed="false">
      <c r="A18" s="58" t="s">
        <v>308</v>
      </c>
      <c r="B18" s="58" t="s">
        <v>247</v>
      </c>
      <c r="C18" s="80" t="n">
        <v>348</v>
      </c>
      <c r="E18" s="58" t="s">
        <v>309</v>
      </c>
    </row>
    <row r="19" customFormat="false" ht="15" hidden="false" customHeight="false" outlineLevel="0" collapsed="false">
      <c r="A19" s="58" t="s">
        <v>310</v>
      </c>
      <c r="B19" s="58" t="s">
        <v>311</v>
      </c>
      <c r="C19" s="80" t="n">
        <v>13</v>
      </c>
      <c r="E19" s="58" t="s">
        <v>312</v>
      </c>
    </row>
    <row r="20" customFormat="false" ht="15" hidden="false" customHeight="false" outlineLevel="0" collapsed="false">
      <c r="A20" s="58" t="s">
        <v>313</v>
      </c>
      <c r="B20" s="58" t="s">
        <v>311</v>
      </c>
      <c r="C20" s="80" t="n">
        <v>23</v>
      </c>
      <c r="E20" s="58" t="s">
        <v>314</v>
      </c>
    </row>
    <row r="21" customFormat="false" ht="15" hidden="false" customHeight="false" outlineLevel="0" collapsed="false">
      <c r="A21" s="58" t="s">
        <v>315</v>
      </c>
      <c r="B21" s="58" t="s">
        <v>311</v>
      </c>
      <c r="C21" s="80" t="n">
        <v>42</v>
      </c>
      <c r="E21" s="58" t="s">
        <v>316</v>
      </c>
    </row>
    <row r="22" customFormat="false" ht="15" hidden="false" customHeight="false" outlineLevel="0" collapsed="false">
      <c r="A22" s="58" t="s">
        <v>317</v>
      </c>
      <c r="B22" s="58" t="s">
        <v>311</v>
      </c>
      <c r="C22" s="80" t="n">
        <v>26</v>
      </c>
      <c r="E22" s="58" t="s">
        <v>303</v>
      </c>
    </row>
    <row r="23" customFormat="false" ht="15" hidden="false" customHeight="false" outlineLevel="0" collapsed="false">
      <c r="A23" s="58" t="s">
        <v>318</v>
      </c>
      <c r="B23" s="58" t="s">
        <v>319</v>
      </c>
      <c r="C23" s="80" t="n">
        <v>60</v>
      </c>
    </row>
    <row r="24" customFormat="false" ht="15" hidden="false" customHeight="false" outlineLevel="0" collapsed="false">
      <c r="A24" s="58" t="s">
        <v>320</v>
      </c>
      <c r="B24" s="58" t="s">
        <v>319</v>
      </c>
      <c r="C24" s="80" t="n">
        <v>100</v>
      </c>
    </row>
    <row r="25" customFormat="false" ht="15" hidden="false" customHeight="false" outlineLevel="0" collapsed="false">
      <c r="A25" s="58" t="s">
        <v>321</v>
      </c>
      <c r="B25" s="58" t="s">
        <v>322</v>
      </c>
      <c r="C25" s="80" t="n">
        <v>50</v>
      </c>
    </row>
    <row r="26" customFormat="false" ht="15" hidden="false" customHeight="false" outlineLevel="0" collapsed="false">
      <c r="A26" s="58" t="s">
        <v>323</v>
      </c>
      <c r="B26" s="58" t="s">
        <v>322</v>
      </c>
      <c r="C26" s="80" t="n">
        <v>75</v>
      </c>
    </row>
    <row r="27" customFormat="false" ht="15" hidden="false" customHeight="false" outlineLevel="0" collapsed="false">
      <c r="A27" s="58" t="s">
        <v>324</v>
      </c>
      <c r="B27" s="58" t="s">
        <v>322</v>
      </c>
      <c r="C27" s="80" t="n">
        <v>90</v>
      </c>
    </row>
    <row r="28" customFormat="false" ht="15" hidden="false" customHeight="false" outlineLevel="0" collapsed="false">
      <c r="A28" s="58" t="s">
        <v>325</v>
      </c>
      <c r="B28" s="58" t="s">
        <v>322</v>
      </c>
      <c r="C28" s="80" t="n">
        <v>75</v>
      </c>
    </row>
    <row r="29" customFormat="false" ht="15" hidden="false" customHeight="false" outlineLevel="0" collapsed="false">
      <c r="A29" s="58" t="s">
        <v>326</v>
      </c>
      <c r="B29" s="58" t="s">
        <v>327</v>
      </c>
      <c r="C29" s="80" t="n">
        <v>95</v>
      </c>
    </row>
    <row r="30" customFormat="false" ht="15" hidden="false" customHeight="false" outlineLevel="0" collapsed="false">
      <c r="A30" s="58" t="s">
        <v>328</v>
      </c>
      <c r="B30" s="58" t="s">
        <v>327</v>
      </c>
      <c r="C30" s="80" t="n">
        <v>128</v>
      </c>
    </row>
    <row r="31" customFormat="false" ht="15" hidden="false" customHeight="false" outlineLevel="0" collapsed="false">
      <c r="A31" s="58" t="s">
        <v>329</v>
      </c>
      <c r="B31" s="58" t="s">
        <v>327</v>
      </c>
      <c r="C31" s="80" t="n">
        <v>185</v>
      </c>
    </row>
    <row r="32" customFormat="false" ht="15" hidden="false" customHeight="false" outlineLevel="0" collapsed="false">
      <c r="A32" s="58" t="s">
        <v>330</v>
      </c>
      <c r="B32" s="58" t="s">
        <v>327</v>
      </c>
      <c r="C32" s="80" t="n">
        <v>210</v>
      </c>
    </row>
    <row r="33" customFormat="false" ht="15" hidden="false" customHeight="false" outlineLevel="0" collapsed="false">
      <c r="A33" s="58" t="s">
        <v>331</v>
      </c>
      <c r="B33" s="58" t="s">
        <v>327</v>
      </c>
      <c r="C33" s="80" t="n">
        <v>290</v>
      </c>
    </row>
    <row r="34" customFormat="false" ht="15" hidden="false" customHeight="false" outlineLevel="0" collapsed="false">
      <c r="A34" s="58" t="s">
        <v>174</v>
      </c>
      <c r="B34" s="58" t="s">
        <v>327</v>
      </c>
      <c r="C34" s="80" t="n">
        <v>458</v>
      </c>
    </row>
    <row r="35" customFormat="false" ht="15" hidden="false" customHeight="false" outlineLevel="0" collapsed="false">
      <c r="A35" s="58" t="s">
        <v>332</v>
      </c>
      <c r="B35" s="58" t="s">
        <v>327</v>
      </c>
      <c r="C35" s="80" t="n">
        <v>1100</v>
      </c>
    </row>
    <row r="36" customFormat="false" ht="15" hidden="false" customHeight="false" outlineLevel="0" collapsed="false">
      <c r="A36" s="58" t="s">
        <v>333</v>
      </c>
      <c r="B36" s="58" t="s">
        <v>334</v>
      </c>
      <c r="C36" s="80" t="n">
        <v>95</v>
      </c>
    </row>
    <row r="37" customFormat="false" ht="15" hidden="false" customHeight="false" outlineLevel="0" collapsed="false">
      <c r="A37" s="58" t="s">
        <v>335</v>
      </c>
      <c r="B37" s="58" t="s">
        <v>334</v>
      </c>
      <c r="C37" s="80" t="n">
        <v>128</v>
      </c>
    </row>
    <row r="38" customFormat="false" ht="15" hidden="false" customHeight="false" outlineLevel="0" collapsed="false">
      <c r="A38" s="58" t="s">
        <v>336</v>
      </c>
      <c r="B38" s="58" t="s">
        <v>334</v>
      </c>
      <c r="C38" s="80" t="n">
        <v>185</v>
      </c>
    </row>
    <row r="39" customFormat="false" ht="15" hidden="false" customHeight="false" outlineLevel="0" collapsed="false">
      <c r="A39" s="58" t="s">
        <v>337</v>
      </c>
      <c r="B39" s="58" t="s">
        <v>334</v>
      </c>
      <c r="C39" s="80" t="n">
        <v>295</v>
      </c>
    </row>
    <row r="40" customFormat="false" ht="15" hidden="false" customHeight="false" outlineLevel="0" collapsed="false">
      <c r="A40" s="58" t="s">
        <v>338</v>
      </c>
      <c r="B40" s="58" t="s">
        <v>334</v>
      </c>
      <c r="C40" s="80" t="n">
        <v>465</v>
      </c>
    </row>
    <row r="41" customFormat="false" ht="15" hidden="false" customHeight="false" outlineLevel="0" collapsed="false">
      <c r="A41" s="58" t="s">
        <v>339</v>
      </c>
      <c r="B41" s="58" t="s">
        <v>340</v>
      </c>
      <c r="C41" s="80" t="n">
        <v>72</v>
      </c>
    </row>
    <row r="42" customFormat="false" ht="15" hidden="false" customHeight="false" outlineLevel="0" collapsed="false">
      <c r="A42" s="58" t="s">
        <v>341</v>
      </c>
      <c r="B42" s="58" t="s">
        <v>340</v>
      </c>
      <c r="C42" s="80" t="n">
        <v>95</v>
      </c>
    </row>
    <row r="43" customFormat="false" ht="15" hidden="false" customHeight="false" outlineLevel="0" collapsed="false">
      <c r="A43" s="58" t="s">
        <v>342</v>
      </c>
      <c r="B43" s="58" t="s">
        <v>340</v>
      </c>
      <c r="C43" s="80" t="n">
        <v>295</v>
      </c>
    </row>
    <row r="44" customFormat="false" ht="15" hidden="false" customHeight="false" outlineLevel="0" collapsed="false">
      <c r="A44" s="58" t="s">
        <v>343</v>
      </c>
      <c r="B44" s="58" t="s">
        <v>340</v>
      </c>
      <c r="C44" s="80" t="n">
        <v>465</v>
      </c>
    </row>
    <row r="45" customFormat="false" ht="15" hidden="false" customHeight="false" outlineLevel="0" collapsed="false">
      <c r="A45" s="58" t="s">
        <v>344</v>
      </c>
      <c r="B45" s="58" t="s">
        <v>340</v>
      </c>
      <c r="C45" s="80" t="n">
        <v>458</v>
      </c>
    </row>
    <row r="46" customFormat="false" ht="15" hidden="false" customHeight="false" outlineLevel="0" collapsed="false">
      <c r="A46" s="58" t="s">
        <v>345</v>
      </c>
      <c r="B46" s="58" t="s">
        <v>340</v>
      </c>
      <c r="C46" s="80" t="n">
        <v>1100</v>
      </c>
    </row>
    <row r="47" customFormat="false" ht="15" hidden="false" customHeight="false" outlineLevel="0" collapsed="false">
      <c r="A47" s="58" t="s">
        <v>346</v>
      </c>
      <c r="B47" s="58" t="s">
        <v>340</v>
      </c>
      <c r="C47" s="80" t="n">
        <v>65</v>
      </c>
    </row>
    <row r="48" customFormat="false" ht="15" hidden="false" customHeight="false" outlineLevel="0" collapsed="false">
      <c r="A48" s="58" t="s">
        <v>347</v>
      </c>
      <c r="B48" s="58" t="s">
        <v>340</v>
      </c>
      <c r="C48" s="80" t="n">
        <v>85</v>
      </c>
    </row>
    <row r="49" customFormat="false" ht="15" hidden="false" customHeight="false" outlineLevel="0" collapsed="false">
      <c r="A49" s="58" t="s">
        <v>348</v>
      </c>
      <c r="B49" s="58" t="s">
        <v>340</v>
      </c>
      <c r="C49" s="80" t="n">
        <v>40</v>
      </c>
    </row>
    <row r="50" customFormat="false" ht="15" hidden="false" customHeight="false" outlineLevel="0" collapsed="false">
      <c r="A50" s="81"/>
      <c r="B50" s="81"/>
      <c r="C50" s="81"/>
    </row>
    <row r="51" customFormat="false" ht="15" hidden="false" customHeight="false" outlineLevel="0" collapsed="false">
      <c r="A51" s="81"/>
      <c r="B51" s="81"/>
      <c r="C51" s="81"/>
    </row>
    <row r="52" customFormat="false" ht="15" hidden="false" customHeight="false" outlineLevel="0" collapsed="false">
      <c r="A52" s="81"/>
      <c r="B52" s="81"/>
      <c r="C52" s="81"/>
    </row>
    <row r="53" customFormat="false" ht="15" hidden="false" customHeight="false" outlineLevel="0" collapsed="false">
      <c r="A53" s="81"/>
      <c r="B53" s="81"/>
      <c r="C53" s="81"/>
    </row>
    <row r="54" customFormat="false" ht="15" hidden="false" customHeight="false" outlineLevel="0" collapsed="false">
      <c r="A54" s="81"/>
      <c r="B54" s="81"/>
      <c r="C54" s="81"/>
    </row>
    <row r="55" customFormat="false" ht="15" hidden="false" customHeight="false" outlineLevel="0" collapsed="false">
      <c r="A55" s="81"/>
      <c r="B55" s="81"/>
      <c r="C55" s="81"/>
    </row>
    <row r="56" customFormat="false" ht="15" hidden="false" customHeight="false" outlineLevel="0" collapsed="false">
      <c r="A56" s="81"/>
      <c r="B56" s="81"/>
      <c r="C56" s="81"/>
    </row>
    <row r="57" customFormat="false" ht="15" hidden="false" customHeight="false" outlineLevel="0" collapsed="false">
      <c r="A57" s="81"/>
      <c r="B57" s="81"/>
      <c r="C57" s="81"/>
    </row>
    <row r="58" customFormat="false" ht="15" hidden="false" customHeight="false" outlineLevel="0" collapsed="false">
      <c r="A58" s="81"/>
      <c r="B58" s="81"/>
      <c r="C58" s="81"/>
    </row>
    <row r="59" customFormat="false" ht="15" hidden="false" customHeight="false" outlineLevel="0" collapsed="false">
      <c r="A59" s="81"/>
      <c r="B59" s="81"/>
      <c r="C59" s="81"/>
    </row>
    <row r="60" customFormat="false" ht="15" hidden="false" customHeight="false" outlineLevel="0" collapsed="false">
      <c r="A60" s="81"/>
      <c r="B60" s="81"/>
      <c r="C60" s="81"/>
    </row>
    <row r="61" customFormat="false" ht="15" hidden="false" customHeight="false" outlineLevel="0" collapsed="false">
      <c r="A61" s="81"/>
      <c r="B61" s="81"/>
      <c r="C61" s="81"/>
    </row>
    <row r="62" customFormat="false" ht="15" hidden="false" customHeight="false" outlineLevel="0" collapsed="false">
      <c r="A62" s="81"/>
      <c r="B62" s="81"/>
      <c r="C62" s="81"/>
    </row>
    <row r="63" customFormat="false" ht="15" hidden="false" customHeight="false" outlineLevel="0" collapsed="false">
      <c r="A63" s="81"/>
      <c r="B63" s="81"/>
      <c r="C63" s="81"/>
    </row>
    <row r="64" customFormat="false" ht="15" hidden="false" customHeight="false" outlineLevel="0" collapsed="false">
      <c r="A64" s="81"/>
      <c r="B64" s="81"/>
      <c r="C64" s="81"/>
    </row>
    <row r="65" customFormat="false" ht="15" hidden="false" customHeight="false" outlineLevel="0" collapsed="false">
      <c r="A65" s="81"/>
      <c r="B65" s="81"/>
      <c r="C65" s="81"/>
    </row>
    <row r="66" customFormat="false" ht="15" hidden="false" customHeight="false" outlineLevel="0" collapsed="false">
      <c r="A66" s="81"/>
      <c r="B66" s="81"/>
      <c r="C66" s="81"/>
    </row>
    <row r="67" customFormat="false" ht="15" hidden="false" customHeight="false" outlineLevel="0" collapsed="false">
      <c r="A67" s="81"/>
      <c r="B67" s="81"/>
      <c r="C67" s="81"/>
    </row>
    <row r="68" customFormat="false" ht="15" hidden="false" customHeight="false" outlineLevel="0" collapsed="false">
      <c r="A68" s="81"/>
      <c r="B68" s="81"/>
      <c r="C68" s="81"/>
    </row>
    <row r="69" customFormat="false" ht="15" hidden="false" customHeight="false" outlineLevel="0" collapsed="false">
      <c r="A69" s="81"/>
      <c r="B69" s="81"/>
      <c r="C69" s="81"/>
    </row>
    <row r="70" customFormat="false" ht="15" hidden="false" customHeight="false" outlineLevel="0" collapsed="false">
      <c r="A70" s="81"/>
      <c r="B70" s="81"/>
      <c r="C70" s="81"/>
    </row>
    <row r="71" customFormat="false" ht="15" hidden="false" customHeight="false" outlineLevel="0" collapsed="false">
      <c r="A71" s="81"/>
      <c r="B71" s="81"/>
      <c r="C71" s="81"/>
    </row>
    <row r="72" customFormat="false" ht="15" hidden="false" customHeight="false" outlineLevel="0" collapsed="false">
      <c r="A72" s="81"/>
      <c r="B72" s="81"/>
      <c r="C72" s="81"/>
    </row>
    <row r="73" customFormat="false" ht="15" hidden="false" customHeight="false" outlineLevel="0" collapsed="false">
      <c r="A73" s="81"/>
      <c r="B73" s="81"/>
      <c r="C73" s="81"/>
    </row>
    <row r="74" customFormat="false" ht="15" hidden="false" customHeight="false" outlineLevel="0" collapsed="false">
      <c r="A74" s="81"/>
      <c r="B74" s="81"/>
      <c r="C74" s="81"/>
    </row>
    <row r="75" customFormat="false" ht="15" hidden="false" customHeight="false" outlineLevel="0" collapsed="false">
      <c r="A75" s="81"/>
      <c r="B75" s="81"/>
      <c r="C75" s="81"/>
    </row>
    <row r="76" customFormat="false" ht="15" hidden="false" customHeight="false" outlineLevel="0" collapsed="false">
      <c r="A76" s="81"/>
      <c r="B76" s="81"/>
      <c r="C76" s="81"/>
    </row>
    <row r="77" customFormat="false" ht="15" hidden="false" customHeight="false" outlineLevel="0" collapsed="false">
      <c r="A77" s="81"/>
      <c r="B77" s="81"/>
      <c r="C77" s="81"/>
    </row>
    <row r="78" customFormat="false" ht="15" hidden="false" customHeight="false" outlineLevel="0" collapsed="false">
      <c r="A78" s="81"/>
      <c r="B78" s="81"/>
      <c r="C78" s="81"/>
    </row>
    <row r="79" customFormat="false" ht="15" hidden="false" customHeight="false" outlineLevel="0" collapsed="false">
      <c r="A79" s="81"/>
      <c r="B79" s="81"/>
      <c r="C79" s="81"/>
    </row>
    <row r="81" customFormat="false" ht="15" hidden="false" customHeight="false" outlineLevel="0" collapsed="false">
      <c r="A81" s="82" t="s">
        <v>349</v>
      </c>
    </row>
  </sheetData>
  <printOptions headings="false" gridLines="false" gridLinesSet="true" horizontalCentered="true" verticalCentered="false"/>
  <pageMargins left="0.75" right="0.75" top="1" bottom="1" header="0.511811023622047" footer="0.5"/>
  <pageSetup paperSize="1" scale="100" fitToWidth="1" fitToHeight="0" pageOrder="downThenOver" orientation="landscape" blackAndWhite="false" draft="false" cellComments="none" horizontalDpi="300" verticalDpi="300" copies="1"/>
  <headerFooter differentFirst="false" differentOddEven="false">
    <oddHeader/>
    <oddFooter>&amp;LLumaQuote Lighting Audit Template&amp;RPage &amp;P of &amp;N</oddFooter>
  </headerFooter>
  <legacyDrawing r:id="rId2"/>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2026-10-08T17:37:12Z</dcterms:created>
  <dc:creator>LumaQuote</dc:creator>
  <dc:description/>
  <cp:keywords>lighting audit template lighting audit spreadsheet LED retrofit commercial lighting audit</cp:keywords>
  <dc:language>en-US</dc:language>
  <cp:lastModifiedBy/>
  <dcterms:modified xsi:type="dcterms:W3CDTF">2026-10-08T13:37:15Z</dcterms:modified>
  <cp:revision>1</cp:revision>
  <dc:subject>Lighting audit template: spaces, fixture inventory, kWh, retrofit savings, rebates and payback</dc:subject>
  <dc:title>Commercial Lighting Audit Template</dc:title>
</cp:coreProperties>
</file>

<file path=docProps/custom.xml><?xml version="1.0" encoding="utf-8"?>
<Properties xmlns="http://schemas.openxmlformats.org/officeDocument/2006/custom-properties" xmlns:vt="http://schemas.openxmlformats.org/officeDocument/2006/docPropsVTypes"/>
</file>